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917c8fc41486a2/Documents/Meetings 2020/8. 1st October 2020/"/>
    </mc:Choice>
  </mc:AlternateContent>
  <xr:revisionPtr revIDLastSave="0" documentId="8_{177A62E6-78D5-4158-86C7-CABD7AA48DD9}" xr6:coauthVersionLast="45" xr6:coauthVersionMax="45" xr10:uidLastSave="{00000000-0000-0000-0000-000000000000}"/>
  <bookViews>
    <workbookView xWindow="-108" yWindow="-108" windowWidth="23256" windowHeight="12576" xr2:uid="{B3704AF2-1BA8-4D22-8BE3-F00C46340ED8}"/>
  </bookViews>
  <sheets>
    <sheet name="PC accounts" sheetId="1" r:id="rId1"/>
    <sheet name="Bank Reconciliation" sheetId="2" r:id="rId2"/>
    <sheet name="Receipts - Date Order" sheetId="3" r:id="rId3"/>
    <sheet name="Payments - Date Order" sheetId="4" r:id="rId4"/>
    <sheet name="Transfers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66" i="1" l="1"/>
  <c r="H60" i="1" l="1"/>
  <c r="H44" i="1"/>
  <c r="H51" i="1"/>
  <c r="H48" i="1"/>
  <c r="H43" i="1"/>
  <c r="H16" i="1"/>
  <c r="H26" i="1"/>
  <c r="H22" i="1"/>
  <c r="H20" i="1"/>
  <c r="H15" i="1"/>
  <c r="H14" i="1"/>
  <c r="K81" i="4"/>
  <c r="O70" i="1" l="1"/>
  <c r="O69" i="1"/>
  <c r="G66" i="1"/>
  <c r="G52" i="1"/>
  <c r="G51" i="1"/>
  <c r="G48" i="1"/>
  <c r="G44" i="1"/>
  <c r="G43" i="1"/>
  <c r="G41" i="1"/>
  <c r="G26" i="1"/>
  <c r="G22" i="1"/>
  <c r="G20" i="1"/>
  <c r="G15" i="1"/>
  <c r="G14" i="1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D15" i="2" l="1"/>
  <c r="F66" i="1"/>
  <c r="F31" i="1"/>
  <c r="F40" i="1"/>
  <c r="F60" i="1"/>
  <c r="F44" i="1" l="1"/>
  <c r="F51" i="1"/>
  <c r="F48" i="1"/>
  <c r="F43" i="1"/>
  <c r="F26" i="1"/>
  <c r="E25" i="1"/>
  <c r="F22" i="1"/>
  <c r="F21" i="1"/>
  <c r="F20" i="1"/>
  <c r="F17" i="1"/>
  <c r="F15" i="1"/>
  <c r="F14" i="1"/>
  <c r="Q43" i="4"/>
  <c r="Q44" i="4"/>
  <c r="Q45" i="4"/>
  <c r="Q46" i="4"/>
  <c r="Q47" i="4"/>
  <c r="Q48" i="4"/>
  <c r="Q36" i="4"/>
  <c r="Q37" i="4"/>
  <c r="Q38" i="4"/>
  <c r="Q39" i="4"/>
  <c r="Q40" i="4"/>
  <c r="Q41" i="4"/>
  <c r="Q42" i="4"/>
  <c r="Q49" i="4"/>
  <c r="Q50" i="4"/>
  <c r="Q51" i="4"/>
  <c r="Q65" i="4"/>
  <c r="Q66" i="4"/>
  <c r="Q68" i="4"/>
  <c r="Q69" i="4"/>
  <c r="Q70" i="4"/>
  <c r="Q71" i="4"/>
  <c r="Q72" i="4"/>
  <c r="Q73" i="4"/>
  <c r="Q75" i="4"/>
  <c r="Q76" i="4"/>
  <c r="Q77" i="4"/>
  <c r="Q78" i="4"/>
  <c r="Q79" i="4"/>
  <c r="J11" i="3" l="1"/>
  <c r="K11" i="3"/>
  <c r="I11" i="3"/>
  <c r="I81" i="4"/>
  <c r="P81" i="4"/>
  <c r="O81" i="4"/>
  <c r="N81" i="4"/>
  <c r="M81" i="4"/>
  <c r="L81" i="4"/>
  <c r="J81" i="4"/>
  <c r="L3" i="3" l="1"/>
  <c r="L4" i="3"/>
  <c r="L2" i="3"/>
  <c r="E66" i="1"/>
  <c r="D66" i="1"/>
  <c r="E51" i="1"/>
  <c r="E48" i="1"/>
  <c r="E44" i="1"/>
  <c r="E36" i="1"/>
  <c r="E26" i="1"/>
  <c r="E22" i="1"/>
  <c r="E21" i="1"/>
  <c r="E20" i="1"/>
  <c r="E17" i="1"/>
  <c r="E15" i="1"/>
  <c r="E14" i="1"/>
  <c r="D51" i="1"/>
  <c r="D48" i="1"/>
  <c r="D44" i="1"/>
  <c r="D28" i="1"/>
  <c r="D20" i="1"/>
  <c r="D17" i="1"/>
  <c r="D15" i="1"/>
  <c r="D14" i="1"/>
  <c r="C66" i="1"/>
  <c r="C56" i="1"/>
  <c r="C51" i="1"/>
  <c r="C43" i="1"/>
  <c r="C44" i="1"/>
  <c r="C40" i="1"/>
  <c r="C30" i="1"/>
  <c r="C35" i="1"/>
  <c r="C34" i="1"/>
  <c r="C26" i="1"/>
  <c r="C22" i="1"/>
  <c r="C21" i="1"/>
  <c r="C20" i="1"/>
  <c r="C15" i="1"/>
  <c r="C14" i="1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2" i="4"/>
  <c r="H19" i="5"/>
  <c r="G19" i="5"/>
  <c r="I19" i="5" s="1"/>
  <c r="E10" i="1"/>
  <c r="E9" i="1"/>
  <c r="C38" i="1" l="1"/>
  <c r="Q81" i="4"/>
  <c r="O72" i="1" l="1"/>
  <c r="C7" i="1" l="1"/>
  <c r="O66" i="1"/>
  <c r="O56" i="1"/>
  <c r="O58" i="1" s="1"/>
  <c r="O51" i="1"/>
  <c r="Q51" i="1" s="1"/>
  <c r="O44" i="1"/>
  <c r="Q44" i="1" s="1"/>
  <c r="O43" i="1"/>
  <c r="Q43" i="1" s="1"/>
  <c r="O34" i="1"/>
  <c r="Q34" i="1" s="1"/>
  <c r="O35" i="1"/>
  <c r="Q35" i="1" s="1"/>
  <c r="O30" i="1"/>
  <c r="Q30" i="1" s="1"/>
  <c r="O26" i="1"/>
  <c r="Q26" i="1" s="1"/>
  <c r="O21" i="1"/>
  <c r="Q21" i="1" s="1"/>
  <c r="O20" i="1"/>
  <c r="Q20" i="1" s="1"/>
  <c r="O15" i="1"/>
  <c r="Q15" i="1" s="1"/>
  <c r="O14" i="1"/>
  <c r="B58" i="1"/>
  <c r="N58" i="1"/>
  <c r="M58" i="1"/>
  <c r="L58" i="1"/>
  <c r="K58" i="1"/>
  <c r="J58" i="1"/>
  <c r="I58" i="1"/>
  <c r="H58" i="1"/>
  <c r="G58" i="1"/>
  <c r="F58" i="1"/>
  <c r="E58" i="1"/>
  <c r="D58" i="1"/>
  <c r="C58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P62" i="1"/>
  <c r="P58" i="1"/>
  <c r="P54" i="1"/>
  <c r="P38" i="1"/>
  <c r="P23" i="1"/>
  <c r="P63" i="1"/>
  <c r="D14" i="2"/>
  <c r="D13" i="2"/>
  <c r="E3" i="2"/>
  <c r="D10" i="2"/>
  <c r="D11" i="2"/>
  <c r="D12" i="2"/>
  <c r="D4" i="2"/>
  <c r="D5" i="2"/>
  <c r="D6" i="2"/>
  <c r="D7" i="2"/>
  <c r="D8" i="2"/>
  <c r="D9" i="2"/>
  <c r="D3" i="2"/>
  <c r="F3" i="2"/>
  <c r="Q39" i="1"/>
  <c r="J71" i="1"/>
  <c r="O6" i="1"/>
  <c r="O61" i="1"/>
  <c r="Q61" i="1"/>
  <c r="O60" i="1"/>
  <c r="Q60" i="1" s="1"/>
  <c r="O57" i="1"/>
  <c r="Q57" i="1"/>
  <c r="O53" i="1"/>
  <c r="Q53" i="1"/>
  <c r="O52" i="1"/>
  <c r="Q52" i="1" s="1"/>
  <c r="O50" i="1"/>
  <c r="Q50" i="1"/>
  <c r="O49" i="1"/>
  <c r="Q49" i="1"/>
  <c r="O48" i="1"/>
  <c r="Q48" i="1" s="1"/>
  <c r="O47" i="1"/>
  <c r="Q47" i="1"/>
  <c r="O46" i="1"/>
  <c r="Q46" i="1"/>
  <c r="O45" i="1"/>
  <c r="Q45" i="1"/>
  <c r="O42" i="1"/>
  <c r="Q42" i="1"/>
  <c r="O41" i="1"/>
  <c r="Q41" i="1" s="1"/>
  <c r="O37" i="1"/>
  <c r="Q37" i="1"/>
  <c r="O36" i="1"/>
  <c r="Q36" i="1" s="1"/>
  <c r="O33" i="1"/>
  <c r="Q33" i="1"/>
  <c r="O32" i="1"/>
  <c r="Q32" i="1"/>
  <c r="O31" i="1"/>
  <c r="Q31" i="1" s="1"/>
  <c r="O29" i="1"/>
  <c r="Q29" i="1"/>
  <c r="O28" i="1"/>
  <c r="Q28" i="1" s="1"/>
  <c r="O27" i="1"/>
  <c r="Q27" i="1"/>
  <c r="O25" i="1"/>
  <c r="Q25" i="1" s="1"/>
  <c r="O18" i="1"/>
  <c r="Q18" i="1"/>
  <c r="O17" i="1"/>
  <c r="Q17" i="1" s="1"/>
  <c r="O16" i="1"/>
  <c r="Q16" i="1"/>
  <c r="O10" i="1"/>
  <c r="Q10" i="1" s="1"/>
  <c r="O9" i="1"/>
  <c r="O8" i="1"/>
  <c r="Q8" i="1"/>
  <c r="O7" i="1"/>
  <c r="Q7" i="1" s="1"/>
  <c r="O62" i="1"/>
  <c r="Q62" i="1" s="1"/>
  <c r="D23" i="1"/>
  <c r="E23" i="1"/>
  <c r="F23" i="1"/>
  <c r="G23" i="1"/>
  <c r="H23" i="1"/>
  <c r="I23" i="1"/>
  <c r="J23" i="1"/>
  <c r="K23" i="1"/>
  <c r="L23" i="1"/>
  <c r="M23" i="1"/>
  <c r="N23" i="1"/>
  <c r="B23" i="1"/>
  <c r="D54" i="1"/>
  <c r="E54" i="1"/>
  <c r="F54" i="1"/>
  <c r="G54" i="1"/>
  <c r="H54" i="1"/>
  <c r="I54" i="1"/>
  <c r="J54" i="1"/>
  <c r="K54" i="1"/>
  <c r="L54" i="1"/>
  <c r="M54" i="1"/>
  <c r="N54" i="1"/>
  <c r="B54" i="1"/>
  <c r="E38" i="1"/>
  <c r="B38" i="1"/>
  <c r="D38" i="1"/>
  <c r="F38" i="1"/>
  <c r="G38" i="1"/>
  <c r="H38" i="1"/>
  <c r="H63" i="1" s="1"/>
  <c r="I38" i="1"/>
  <c r="J38" i="1"/>
  <c r="K38" i="1"/>
  <c r="L38" i="1"/>
  <c r="M38" i="1"/>
  <c r="N38" i="1"/>
  <c r="C11" i="1"/>
  <c r="D11" i="1"/>
  <c r="E11" i="1"/>
  <c r="F11" i="1"/>
  <c r="G11" i="1"/>
  <c r="H11" i="1"/>
  <c r="I11" i="1"/>
  <c r="J11" i="1"/>
  <c r="K11" i="1"/>
  <c r="L11" i="1"/>
  <c r="M11" i="1"/>
  <c r="N11" i="1"/>
  <c r="B11" i="1"/>
  <c r="N63" i="1"/>
  <c r="B63" i="1"/>
  <c r="L63" i="1"/>
  <c r="K63" i="1"/>
  <c r="M63" i="1"/>
  <c r="J63" i="1"/>
  <c r="I63" i="1"/>
  <c r="G63" i="1" l="1"/>
  <c r="F63" i="1"/>
  <c r="O11" i="1"/>
  <c r="Q9" i="1"/>
  <c r="E63" i="1"/>
  <c r="D63" i="1"/>
  <c r="C54" i="1"/>
  <c r="Q56" i="1"/>
  <c r="Q58" i="1" s="1"/>
  <c r="C23" i="1"/>
  <c r="O22" i="1"/>
  <c r="Q22" i="1" s="1"/>
  <c r="O38" i="1"/>
  <c r="Q38" i="1" s="1"/>
  <c r="O40" i="1"/>
  <c r="Q14" i="1"/>
  <c r="C63" i="1" l="1"/>
  <c r="Q40" i="1"/>
  <c r="O54" i="1"/>
  <c r="Q54" i="1" s="1"/>
  <c r="O23" i="1"/>
  <c r="C65" i="1" l="1"/>
  <c r="E4" i="2" s="1"/>
  <c r="F4" i="2" s="1"/>
  <c r="Q66" i="1"/>
  <c r="O63" i="1"/>
  <c r="Q23" i="1"/>
  <c r="D65" i="1" l="1"/>
  <c r="E65" i="1" s="1"/>
  <c r="O65" i="1"/>
  <c r="O67" i="1" s="1"/>
  <c r="Q63" i="1"/>
  <c r="E5" i="2" l="1"/>
  <c r="F5" i="2" s="1"/>
  <c r="F65" i="1"/>
  <c r="E6" i="2"/>
  <c r="F6" i="2" s="1"/>
  <c r="G65" i="1" l="1"/>
  <c r="O73" i="1" s="1"/>
  <c r="E7" i="2"/>
  <c r="F7" i="2" s="1"/>
  <c r="H65" i="1" l="1"/>
  <c r="E8" i="2"/>
  <c r="F8" i="2" s="1"/>
  <c r="I65" i="1" l="1"/>
  <c r="E9" i="2"/>
  <c r="F9" i="2" s="1"/>
  <c r="E10" i="2" l="1"/>
  <c r="F10" i="2" s="1"/>
  <c r="J65" i="1"/>
  <c r="K65" i="1" l="1"/>
  <c r="E11" i="2"/>
  <c r="F11" i="2" s="1"/>
  <c r="L65" i="1" l="1"/>
  <c r="E12" i="2"/>
  <c r="F12" i="2" s="1"/>
  <c r="E13" i="2" l="1"/>
  <c r="F13" i="2" s="1"/>
  <c r="M65" i="1"/>
  <c r="E14" i="2" l="1"/>
  <c r="F14" i="2" s="1"/>
  <c r="N65" i="1"/>
  <c r="E15" i="2" s="1"/>
  <c r="F15" i="2" s="1"/>
</calcChain>
</file>

<file path=xl/sharedStrings.xml><?xml version="1.0" encoding="utf-8"?>
<sst xmlns="http://schemas.openxmlformats.org/spreadsheetml/2006/main" count="635" uniqueCount="172">
  <si>
    <t>WIGGINTON &amp; HOPWAS PARISH COUNCIL</t>
  </si>
  <si>
    <t>1st April 2020 - 31st March 2021</t>
  </si>
  <si>
    <t>B/F from 2019/20</t>
  </si>
  <si>
    <t>Total</t>
  </si>
  <si>
    <t>Budget 20-21</t>
  </si>
  <si>
    <t>Variance</t>
  </si>
  <si>
    <t>CASH RECEIPTS</t>
  </si>
  <si>
    <t>Cash in Hand</t>
  </si>
  <si>
    <t>Precept</t>
  </si>
  <si>
    <t>Sundry Income</t>
  </si>
  <si>
    <t>VAT refund</t>
  </si>
  <si>
    <t>Bank Interest</t>
  </si>
  <si>
    <t>TOTAL CASH RECEIPTS</t>
  </si>
  <si>
    <t>CASH PAID OUT</t>
  </si>
  <si>
    <t>Clerk Salary</t>
  </si>
  <si>
    <t>Normal</t>
  </si>
  <si>
    <t>PAYE</t>
  </si>
  <si>
    <t>Training costs</t>
  </si>
  <si>
    <t>Overtime and training hours</t>
  </si>
  <si>
    <t>Pension</t>
  </si>
  <si>
    <t>Expenses</t>
  </si>
  <si>
    <t xml:space="preserve">Home </t>
  </si>
  <si>
    <t>IT</t>
  </si>
  <si>
    <t>Travel</t>
  </si>
  <si>
    <t>Total staffing</t>
  </si>
  <si>
    <t>Administration</t>
  </si>
  <si>
    <t>Audit fees</t>
  </si>
  <si>
    <t xml:space="preserve">Stationery, stamps,toner, </t>
  </si>
  <si>
    <t>Newsletters</t>
  </si>
  <si>
    <t>Insurance</t>
  </si>
  <si>
    <t>Information Commissioner</t>
  </si>
  <si>
    <t>Room hire</t>
  </si>
  <si>
    <t>Subs</t>
  </si>
  <si>
    <t xml:space="preserve">Elections </t>
  </si>
  <si>
    <t>Domain name</t>
  </si>
  <si>
    <t>Professional fee</t>
  </si>
  <si>
    <t>Bank charges</t>
  </si>
  <si>
    <t>Neighbourhood Plan meetings</t>
  </si>
  <si>
    <t>Total administration</t>
  </si>
  <si>
    <t>Maintenance</t>
  </si>
  <si>
    <t>Lighting</t>
  </si>
  <si>
    <t>Dog and litter bins</t>
  </si>
  <si>
    <t>Dog bags</t>
  </si>
  <si>
    <t>HPF grass cutting</t>
  </si>
  <si>
    <t>HPF repairs</t>
  </si>
  <si>
    <t>HPF inspections</t>
  </si>
  <si>
    <t>Tree trimming</t>
  </si>
  <si>
    <t>Annual inspections</t>
  </si>
  <si>
    <t>Wigginton grass cutting</t>
  </si>
  <si>
    <t>Plants</t>
  </si>
  <si>
    <t>St John's churchyard maintenance</t>
  </si>
  <si>
    <t>Comberford hedge trimming etc</t>
  </si>
  <si>
    <t>Additional highway maintenance eg verges</t>
  </si>
  <si>
    <t>Defibrillator supplies</t>
  </si>
  <si>
    <t>Total Maintenance</t>
  </si>
  <si>
    <t>Donations</t>
  </si>
  <si>
    <t>Garden Club</t>
  </si>
  <si>
    <t>Comberford Millenium Green</t>
  </si>
  <si>
    <t>Total Donations</t>
  </si>
  <si>
    <t>Assets</t>
  </si>
  <si>
    <t>Asset Replacement</t>
  </si>
  <si>
    <t>Contingency</t>
  </si>
  <si>
    <t>Total Assets</t>
  </si>
  <si>
    <t>TOTAL CASH PAID OUT</t>
  </si>
  <si>
    <t>Cash Position (end of month)</t>
  </si>
  <si>
    <t>VAT</t>
  </si>
  <si>
    <t>Ringfenced Reserves (inc in figures above)</t>
  </si>
  <si>
    <t>Bank Reconciliation to 31st August 2020</t>
  </si>
  <si>
    <t>Current Account Unity Trust 820</t>
  </si>
  <si>
    <t>Deposit Account Unity Trust 846</t>
  </si>
  <si>
    <t>Plus/Minus adjustments</t>
  </si>
  <si>
    <t>Variance (should be 0)</t>
  </si>
  <si>
    <t>Date</t>
  </si>
  <si>
    <t>Current</t>
  </si>
  <si>
    <t>Savings</t>
  </si>
  <si>
    <t>Accounts</t>
  </si>
  <si>
    <t xml:space="preserve">Variance (should be 0) </t>
  </si>
  <si>
    <t>b/f 31/03/2020</t>
  </si>
  <si>
    <t>Receipt No</t>
  </si>
  <si>
    <t>Account</t>
  </si>
  <si>
    <t>Type</t>
  </si>
  <si>
    <t>Payer</t>
  </si>
  <si>
    <t>Description</t>
  </si>
  <si>
    <t>Budget Header</t>
  </si>
  <si>
    <t>Budget Code</t>
  </si>
  <si>
    <t>Other Income</t>
  </si>
  <si>
    <t>Instant Access</t>
  </si>
  <si>
    <t>CR</t>
  </si>
  <si>
    <t>Lichfield DC</t>
  </si>
  <si>
    <t>Cash Receipts</t>
  </si>
  <si>
    <t>Current Acc</t>
  </si>
  <si>
    <t>HMRC</t>
  </si>
  <si>
    <t>VAT Refund</t>
  </si>
  <si>
    <t>Unity Trust</t>
  </si>
  <si>
    <t>Interest</t>
  </si>
  <si>
    <t>Cumulative total</t>
  </si>
  <si>
    <t>Budget 2020-21</t>
  </si>
  <si>
    <t>Payment No.</t>
  </si>
  <si>
    <t>Payee</t>
  </si>
  <si>
    <t>Salary</t>
  </si>
  <si>
    <t>Admin</t>
  </si>
  <si>
    <t>Maint</t>
  </si>
  <si>
    <t>CMG</t>
  </si>
  <si>
    <t>S137</t>
  </si>
  <si>
    <t>BACs</t>
  </si>
  <si>
    <t>Ms K Shtrezi</t>
  </si>
  <si>
    <t>Home</t>
  </si>
  <si>
    <t>Anti Virus</t>
  </si>
  <si>
    <t>Copier Paper</t>
  </si>
  <si>
    <t>Stationery</t>
  </si>
  <si>
    <t>123 Reg</t>
  </si>
  <si>
    <t>Domain Renewal</t>
  </si>
  <si>
    <t>Peak Cashflow</t>
  </si>
  <si>
    <t>HPF Grass Cutting</t>
  </si>
  <si>
    <t>A.Robey</t>
  </si>
  <si>
    <t>HPF</t>
  </si>
  <si>
    <t>HPF Repairs</t>
  </si>
  <si>
    <t>Staffs CC</t>
  </si>
  <si>
    <t>Hall Hire</t>
  </si>
  <si>
    <t>Room Hire</t>
  </si>
  <si>
    <t>Hopwas Garden Club</t>
  </si>
  <si>
    <t>Grant</t>
  </si>
  <si>
    <t>Sketch Creative</t>
  </si>
  <si>
    <t>Logo Design Fee</t>
  </si>
  <si>
    <t>Professional Fee</t>
  </si>
  <si>
    <t>Andrew Cox</t>
  </si>
  <si>
    <t>Eon UK Plc</t>
  </si>
  <si>
    <t>Church Drive Lighting</t>
  </si>
  <si>
    <t>1150 Comberford</t>
  </si>
  <si>
    <t>1170 Wigginton</t>
  </si>
  <si>
    <t>Overtime</t>
  </si>
  <si>
    <t>Came &amp; Co</t>
  </si>
  <si>
    <t>Andy Cox</t>
  </si>
  <si>
    <t>Invoice 1226</t>
  </si>
  <si>
    <t>Invoice 1170</t>
  </si>
  <si>
    <t>Zoom</t>
  </si>
  <si>
    <t>HP Instant Ink</t>
  </si>
  <si>
    <t>Handyman</t>
  </si>
  <si>
    <t>HPF - May</t>
  </si>
  <si>
    <t>Toplis Associates</t>
  </si>
  <si>
    <t>Invoice 1133</t>
  </si>
  <si>
    <t>Internal Audit</t>
  </si>
  <si>
    <t>Service Charge</t>
  </si>
  <si>
    <t>Bank Charges</t>
  </si>
  <si>
    <t>HPF - June</t>
  </si>
  <si>
    <t>C.Moore</t>
  </si>
  <si>
    <t>Textbook</t>
  </si>
  <si>
    <t>Training</t>
  </si>
  <si>
    <t>WALC</t>
  </si>
  <si>
    <t>20340 20341</t>
  </si>
  <si>
    <t>Ink/Laminator/cable ties</t>
  </si>
  <si>
    <t>Basketball backboard / Padlock</t>
  </si>
  <si>
    <t xml:space="preserve">HPF </t>
  </si>
  <si>
    <t>SCC County Fund</t>
  </si>
  <si>
    <t>Double Yellow Lines</t>
  </si>
  <si>
    <t>SLCC</t>
  </si>
  <si>
    <t>Training Costs</t>
  </si>
  <si>
    <t>Ink</t>
  </si>
  <si>
    <t>Dog &amp; Litter Bin emptying</t>
  </si>
  <si>
    <t>Dog &amp; Litter Bins</t>
  </si>
  <si>
    <t>Additional Highway Maintenance</t>
  </si>
  <si>
    <t>July</t>
  </si>
  <si>
    <t>Fenland Leisure</t>
  </si>
  <si>
    <t>Swing Seat</t>
  </si>
  <si>
    <t>August</t>
  </si>
  <si>
    <t>H.S. Jackson &amp; Son</t>
  </si>
  <si>
    <t>Transfer No</t>
  </si>
  <si>
    <t>IN</t>
  </si>
  <si>
    <t>OUT</t>
  </si>
  <si>
    <t>Transfer</t>
  </si>
  <si>
    <t>Transfer to current a/c</t>
  </si>
  <si>
    <t>Transfer from Instant a/c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</si>
</sst>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17" fontId="0" fillId="0" borderId="1" xfId="0" applyNumberFormat="1" applyBorder="1"/>
    <xf numFmtId="0" fontId="2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0" fontId="2" fillId="3" borderId="1" xfId="0" applyFont="1" applyFill="1" applyBorder="1"/>
    <xf numFmtId="44" fontId="0" fillId="0" borderId="1" xfId="1" applyFont="1" applyBorder="1"/>
    <xf numFmtId="44" fontId="0" fillId="3" borderId="1" xfId="1" applyFont="1" applyFill="1" applyBorder="1"/>
    <xf numFmtId="44" fontId="0" fillId="2" borderId="1" xfId="1" applyFont="1" applyFill="1" applyBorder="1"/>
    <xf numFmtId="17" fontId="0" fillId="0" borderId="1" xfId="0" applyNumberFormat="1" applyFill="1" applyBorder="1"/>
    <xf numFmtId="44" fontId="2" fillId="0" borderId="1" xfId="1" applyFont="1" applyBorder="1"/>
    <xf numFmtId="0" fontId="7" fillId="0" borderId="0" xfId="0" applyFont="1"/>
    <xf numFmtId="0" fontId="6" fillId="4" borderId="1" xfId="0" applyFont="1" applyFill="1" applyBorder="1"/>
    <xf numFmtId="44" fontId="6" fillId="4" borderId="1" xfId="1" applyFont="1" applyFill="1" applyBorder="1"/>
    <xf numFmtId="0" fontId="2" fillId="4" borderId="1" xfId="0" applyFont="1" applyFill="1" applyBorder="1"/>
    <xf numFmtId="44" fontId="2" fillId="4" borderId="1" xfId="1" applyFont="1" applyFill="1" applyBorder="1"/>
    <xf numFmtId="44" fontId="2" fillId="3" borderId="1" xfId="1" applyFont="1" applyFill="1" applyBorder="1"/>
    <xf numFmtId="44" fontId="0" fillId="0" borderId="2" xfId="1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3" fontId="0" fillId="0" borderId="0" xfId="0" applyNumberFormat="1"/>
    <xf numFmtId="3" fontId="2" fillId="0" borderId="0" xfId="0" applyNumberFormat="1" applyFont="1"/>
    <xf numFmtId="0" fontId="9" fillId="0" borderId="0" xfId="0" applyFont="1"/>
    <xf numFmtId="44" fontId="3" fillId="0" borderId="0" xfId="1" applyFont="1"/>
    <xf numFmtId="44" fontId="9" fillId="0" borderId="0" xfId="1" applyFont="1"/>
    <xf numFmtId="44" fontId="10" fillId="0" borderId="0" xfId="1" applyFont="1"/>
    <xf numFmtId="0" fontId="0" fillId="0" borderId="8" xfId="0" applyBorder="1"/>
    <xf numFmtId="0" fontId="0" fillId="0" borderId="11" xfId="0" applyBorder="1"/>
    <xf numFmtId="44" fontId="0" fillId="0" borderId="0" xfId="0" applyNumberFormat="1"/>
    <xf numFmtId="44" fontId="9" fillId="5" borderId="3" xfId="1" applyFont="1" applyFill="1" applyBorder="1"/>
    <xf numFmtId="44" fontId="2" fillId="5" borderId="5" xfId="0" applyNumberFormat="1" applyFont="1" applyFill="1" applyBorder="1"/>
    <xf numFmtId="44" fontId="1" fillId="0" borderId="8" xfId="1" applyFont="1" applyBorder="1"/>
    <xf numFmtId="44" fontId="3" fillId="0" borderId="8" xfId="1" applyFont="1" applyBorder="1"/>
    <xf numFmtId="0" fontId="0" fillId="0" borderId="20" xfId="0" applyBorder="1"/>
    <xf numFmtId="0" fontId="0" fillId="6" borderId="21" xfId="0" applyFill="1" applyBorder="1"/>
    <xf numFmtId="0" fontId="0" fillId="6" borderId="22" xfId="0" applyFill="1" applyBorder="1"/>
    <xf numFmtId="0" fontId="0" fillId="6" borderId="23" xfId="0" applyFill="1" applyBorder="1"/>
    <xf numFmtId="0" fontId="0" fillId="6" borderId="24" xfId="0" applyFill="1" applyBorder="1"/>
    <xf numFmtId="44" fontId="1" fillId="0" borderId="20" xfId="1" applyFont="1" applyBorder="1"/>
    <xf numFmtId="44" fontId="1" fillId="0" borderId="11" xfId="1" applyFont="1" applyBorder="1"/>
    <xf numFmtId="14" fontId="0" fillId="0" borderId="0" xfId="0" applyNumberFormat="1"/>
    <xf numFmtId="44" fontId="1" fillId="0" borderId="0" xfId="1" applyFont="1"/>
    <xf numFmtId="44" fontId="4" fillId="0" borderId="0" xfId="1" applyFont="1"/>
    <xf numFmtId="0" fontId="1" fillId="0" borderId="1" xfId="0" applyFont="1" applyBorder="1" applyAlignment="1"/>
    <xf numFmtId="0" fontId="1" fillId="0" borderId="7" xfId="0" applyFont="1" applyBorder="1" applyAlignment="1"/>
    <xf numFmtId="44" fontId="2" fillId="7" borderId="6" xfId="1" applyFont="1" applyFill="1" applyBorder="1"/>
    <xf numFmtId="44" fontId="2" fillId="7" borderId="5" xfId="1" applyFont="1" applyFill="1" applyBorder="1"/>
    <xf numFmtId="44" fontId="2" fillId="3" borderId="8" xfId="0" applyNumberFormat="1" applyFont="1" applyFill="1" applyBorder="1"/>
    <xf numFmtId="44" fontId="1" fillId="0" borderId="1" xfId="1" applyFont="1" applyFill="1" applyBorder="1"/>
    <xf numFmtId="44" fontId="2" fillId="0" borderId="3" xfId="1" applyFont="1" applyFill="1" applyBorder="1"/>
    <xf numFmtId="44" fontId="0" fillId="0" borderId="0" xfId="0" applyNumberFormat="1" applyFont="1"/>
    <xf numFmtId="44" fontId="2" fillId="0" borderId="0" xfId="1" applyFont="1"/>
    <xf numFmtId="44" fontId="0" fillId="0" borderId="0" xfId="1" applyFont="1"/>
    <xf numFmtId="0" fontId="1" fillId="0" borderId="0" xfId="0" applyFont="1"/>
    <xf numFmtId="0" fontId="0" fillId="0" borderId="0" xfId="0" applyBorder="1"/>
    <xf numFmtId="15" fontId="0" fillId="0" borderId="0" xfId="0" applyNumberFormat="1"/>
    <xf numFmtId="20" fontId="0" fillId="0" borderId="0" xfId="0" applyNumberFormat="1"/>
    <xf numFmtId="44" fontId="7" fillId="0" borderId="0" xfId="1" applyFont="1"/>
    <xf numFmtId="0" fontId="0" fillId="0" borderId="0" xfId="0" applyFill="1" applyBorder="1"/>
    <xf numFmtId="14" fontId="7" fillId="0" borderId="0" xfId="0" applyNumberFormat="1" applyFont="1"/>
    <xf numFmtId="14" fontId="0" fillId="0" borderId="0" xfId="0" applyNumberFormat="1" applyBorder="1"/>
    <xf numFmtId="14" fontId="0" fillId="0" borderId="0" xfId="0" applyNumberFormat="1" applyFill="1" applyBorder="1"/>
    <xf numFmtId="0" fontId="0" fillId="0" borderId="0" xfId="0" applyFill="1"/>
    <xf numFmtId="44" fontId="3" fillId="0" borderId="0" xfId="0" applyNumberFormat="1" applyFont="1" applyFill="1"/>
    <xf numFmtId="0" fontId="2" fillId="0" borderId="30" xfId="0" applyFont="1" applyFill="1" applyBorder="1"/>
    <xf numFmtId="44" fontId="2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4" fontId="2" fillId="0" borderId="0" xfId="1" applyNumberFormat="1" applyFont="1" applyAlignment="1">
      <alignment vertical="top"/>
    </xf>
    <xf numFmtId="0" fontId="0" fillId="0" borderId="0" xfId="0" applyAlignment="1">
      <alignment vertical="top"/>
    </xf>
    <xf numFmtId="44" fontId="2" fillId="0" borderId="0" xfId="1" applyFont="1" applyAlignment="1">
      <alignment vertical="top"/>
    </xf>
    <xf numFmtId="44" fontId="0" fillId="0" borderId="21" xfId="1" applyFont="1" applyBorder="1"/>
    <xf numFmtId="44" fontId="0" fillId="0" borderId="22" xfId="1" applyFont="1" applyBorder="1"/>
    <xf numFmtId="44" fontId="0" fillId="0" borderId="23" xfId="1" applyFont="1" applyBorder="1"/>
    <xf numFmtId="44" fontId="0" fillId="0" borderId="5" xfId="1" applyFont="1" applyBorder="1"/>
    <xf numFmtId="17" fontId="0" fillId="0" borderId="0" xfId="0" applyNumberFormat="1"/>
    <xf numFmtId="4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A4F7F-BD8F-4EB6-8A79-B5B3DB0BDB2F}">
  <sheetPr>
    <pageSetUpPr fitToPage="1"/>
  </sheetPr>
  <dimension ref="A1:Q103"/>
  <sheetViews>
    <sheetView tabSelected="1" workbookViewId="0">
      <pane xSplit="1" ySplit="4" topLeftCell="D50" activePane="bottomRight" state="frozen"/>
      <selection pane="topRight" activeCell="B1" sqref="B1"/>
      <selection pane="bottomLeft" activeCell="A5" sqref="A5"/>
      <selection pane="bottomRight" activeCell="H65" sqref="H65"/>
    </sheetView>
  </sheetViews>
  <sheetFormatPr defaultRowHeight="14.4" x14ac:dyDescent="0.3"/>
  <cols>
    <col min="1" max="1" width="36" bestFit="1" customWidth="1"/>
    <col min="2" max="2" width="17.33203125" bestFit="1" customWidth="1"/>
    <col min="3" max="3" width="12.44140625" bestFit="1" customWidth="1"/>
    <col min="4" max="4" width="11.88671875" bestFit="1" customWidth="1"/>
    <col min="5" max="6" width="11.6640625" bestFit="1" customWidth="1"/>
    <col min="7" max="7" width="12.5546875" customWidth="1"/>
    <col min="8" max="11" width="11.6640625" bestFit="1" customWidth="1"/>
    <col min="12" max="12" width="12" customWidth="1"/>
    <col min="13" max="14" width="11.6640625" bestFit="1" customWidth="1"/>
    <col min="15" max="15" width="12.44140625" bestFit="1" customWidth="1"/>
    <col min="16" max="16" width="14" style="26" bestFit="1" customWidth="1"/>
    <col min="17" max="17" width="11.88671875" bestFit="1" customWidth="1"/>
  </cols>
  <sheetData>
    <row r="1" spans="1:17" ht="18" x14ac:dyDescent="0.35">
      <c r="A1" s="86" t="s">
        <v>0</v>
      </c>
      <c r="B1" s="86"/>
    </row>
    <row r="3" spans="1:17" x14ac:dyDescent="0.3">
      <c r="A3" s="3" t="s">
        <v>1</v>
      </c>
    </row>
    <row r="4" spans="1:17" x14ac:dyDescent="0.3">
      <c r="A4" s="3"/>
      <c r="B4" s="3" t="s">
        <v>2</v>
      </c>
      <c r="C4" s="4">
        <v>43922</v>
      </c>
      <c r="D4" s="4">
        <v>43952</v>
      </c>
      <c r="E4" s="4">
        <v>43983</v>
      </c>
      <c r="F4" s="4">
        <v>44013</v>
      </c>
      <c r="G4" s="4">
        <v>44044</v>
      </c>
      <c r="H4" s="4">
        <v>44075</v>
      </c>
      <c r="I4" s="4">
        <v>44105</v>
      </c>
      <c r="J4" s="4">
        <v>44136</v>
      </c>
      <c r="K4" s="4">
        <v>44166</v>
      </c>
      <c r="L4" s="12">
        <v>44197</v>
      </c>
      <c r="M4" s="12">
        <v>44228</v>
      </c>
      <c r="N4" s="4">
        <v>44256</v>
      </c>
      <c r="O4" s="3" t="s">
        <v>3</v>
      </c>
      <c r="P4" s="26" t="s">
        <v>4</v>
      </c>
      <c r="Q4" t="s">
        <v>5</v>
      </c>
    </row>
    <row r="5" spans="1:17" x14ac:dyDescent="0.3">
      <c r="A5" s="6" t="s">
        <v>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Q5" s="31"/>
    </row>
    <row r="6" spans="1:17" x14ac:dyDescent="0.3">
      <c r="A6" s="3" t="s">
        <v>7</v>
      </c>
      <c r="B6" s="10">
        <v>35214.6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>
        <f>SUM(B6:N6)</f>
        <v>35214.6</v>
      </c>
      <c r="Q6" s="31"/>
    </row>
    <row r="7" spans="1:17" x14ac:dyDescent="0.3">
      <c r="A7" s="3" t="s">
        <v>8</v>
      </c>
      <c r="B7" s="9"/>
      <c r="C7" s="9">
        <f>'Receipts - Date Order'!L2</f>
        <v>22000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>
        <f t="shared" ref="O7:O10" si="0">SUM(C7:N7)</f>
        <v>22000</v>
      </c>
      <c r="P7" s="26">
        <v>22000</v>
      </c>
      <c r="Q7" s="31">
        <f t="shared" ref="Q7:Q39" si="1">P7-O7</f>
        <v>0</v>
      </c>
    </row>
    <row r="8" spans="1:17" x14ac:dyDescent="0.3">
      <c r="A8" s="3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f t="shared" si="0"/>
        <v>0</v>
      </c>
      <c r="Q8" s="31">
        <f t="shared" si="1"/>
        <v>0</v>
      </c>
    </row>
    <row r="9" spans="1:17" x14ac:dyDescent="0.3">
      <c r="A9" s="3" t="s">
        <v>10</v>
      </c>
      <c r="B9" s="9"/>
      <c r="C9" s="9"/>
      <c r="D9" s="9"/>
      <c r="E9" s="9">
        <f>'Receipts - Date Order'!K3</f>
        <v>757.89</v>
      </c>
      <c r="F9" s="9"/>
      <c r="G9" s="9"/>
      <c r="H9" s="9"/>
      <c r="I9" s="9"/>
      <c r="J9" s="9"/>
      <c r="K9" s="9"/>
      <c r="L9" s="9"/>
      <c r="M9" s="9"/>
      <c r="N9" s="9"/>
      <c r="O9" s="9">
        <f t="shared" si="0"/>
        <v>757.89</v>
      </c>
      <c r="Q9" s="31">
        <f t="shared" si="1"/>
        <v>-757.89</v>
      </c>
    </row>
    <row r="10" spans="1:17" x14ac:dyDescent="0.3">
      <c r="A10" s="3" t="s">
        <v>11</v>
      </c>
      <c r="B10" s="9"/>
      <c r="C10" s="9"/>
      <c r="D10" s="9"/>
      <c r="E10" s="9">
        <f>'Receipts - Date Order'!J4</f>
        <v>48.63</v>
      </c>
      <c r="F10" s="9"/>
      <c r="G10" s="9"/>
      <c r="H10" s="9"/>
      <c r="I10" s="9"/>
      <c r="J10" s="9"/>
      <c r="K10" s="9"/>
      <c r="L10" s="9"/>
      <c r="M10" s="9"/>
      <c r="N10" s="9"/>
      <c r="O10" s="9">
        <f t="shared" si="0"/>
        <v>48.63</v>
      </c>
      <c r="Q10" s="31">
        <f t="shared" si="1"/>
        <v>-48.63</v>
      </c>
    </row>
    <row r="11" spans="1:17" x14ac:dyDescent="0.3">
      <c r="A11" s="8" t="s">
        <v>12</v>
      </c>
      <c r="B11" s="19">
        <f>SUM(B6:B10)</f>
        <v>35214.6</v>
      </c>
      <c r="C11" s="19">
        <f t="shared" ref="C11:O11" si="2">SUM(C6:C10)</f>
        <v>22000</v>
      </c>
      <c r="D11" s="19">
        <f t="shared" si="2"/>
        <v>0</v>
      </c>
      <c r="E11" s="19">
        <f t="shared" si="2"/>
        <v>806.52</v>
      </c>
      <c r="F11" s="19">
        <f t="shared" si="2"/>
        <v>0</v>
      </c>
      <c r="G11" s="19">
        <f t="shared" si="2"/>
        <v>0</v>
      </c>
      <c r="H11" s="19">
        <f t="shared" si="2"/>
        <v>0</v>
      </c>
      <c r="I11" s="19">
        <f t="shared" si="2"/>
        <v>0</v>
      </c>
      <c r="J11" s="19">
        <f t="shared" si="2"/>
        <v>0</v>
      </c>
      <c r="K11" s="19">
        <f t="shared" si="2"/>
        <v>0</v>
      </c>
      <c r="L11" s="19">
        <f t="shared" si="2"/>
        <v>0</v>
      </c>
      <c r="M11" s="19">
        <f t="shared" si="2"/>
        <v>0</v>
      </c>
      <c r="N11" s="19">
        <f t="shared" si="2"/>
        <v>0</v>
      </c>
      <c r="O11" s="19">
        <f t="shared" si="2"/>
        <v>58021.119999999995</v>
      </c>
      <c r="Q11" s="31"/>
    </row>
    <row r="12" spans="1:17" x14ac:dyDescent="0.3">
      <c r="A12" s="6" t="s">
        <v>13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Q12" s="31"/>
    </row>
    <row r="13" spans="1:17" x14ac:dyDescent="0.3">
      <c r="A13" s="5" t="s">
        <v>14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Q13" s="31"/>
    </row>
    <row r="14" spans="1:17" x14ac:dyDescent="0.3">
      <c r="A14" s="3" t="s">
        <v>15</v>
      </c>
      <c r="B14" s="9"/>
      <c r="C14" s="9">
        <f>'Payments - Date Order'!I2</f>
        <v>375.39</v>
      </c>
      <c r="D14" s="9">
        <f>'Payments - Date Order'!I19</f>
        <v>375.39</v>
      </c>
      <c r="E14" s="9">
        <f>'Payments - Date Order'!I26</f>
        <v>375.39</v>
      </c>
      <c r="F14" s="9">
        <f>'Payments - Date Order'!I42</f>
        <v>375.39</v>
      </c>
      <c r="G14" s="9">
        <f>'Payments - Date Order'!I53</f>
        <v>375.39</v>
      </c>
      <c r="H14" s="9">
        <f>'Payments - Date Order'!I66</f>
        <v>427.7</v>
      </c>
      <c r="I14" s="9"/>
      <c r="J14" s="9"/>
      <c r="K14" s="9"/>
      <c r="L14" s="9"/>
      <c r="M14" s="9"/>
      <c r="N14" s="9"/>
      <c r="O14" s="9">
        <f t="shared" ref="O14:O18" si="3">SUM(C14:N14)</f>
        <v>2304.6499999999996</v>
      </c>
      <c r="P14" s="26">
        <v>6150</v>
      </c>
      <c r="Q14" s="31">
        <f t="shared" si="1"/>
        <v>3845.3500000000004</v>
      </c>
    </row>
    <row r="15" spans="1:17" x14ac:dyDescent="0.3">
      <c r="A15" s="3" t="s">
        <v>16</v>
      </c>
      <c r="B15" s="9"/>
      <c r="C15" s="9">
        <f>'Payments - Date Order'!I8</f>
        <v>62.8</v>
      </c>
      <c r="D15" s="9">
        <f>'Payments - Date Order'!I18</f>
        <v>113.4</v>
      </c>
      <c r="E15" s="9">
        <f>'Payments - Date Order'!I32</f>
        <v>113.4</v>
      </c>
      <c r="F15" s="9">
        <f>'Payments - Date Order'!I49</f>
        <v>113.4</v>
      </c>
      <c r="G15" s="9">
        <f>'Payments - Date Order'!I62</f>
        <v>62.8</v>
      </c>
      <c r="H15" s="9">
        <f>'Payments - Date Order'!I65</f>
        <v>81.2</v>
      </c>
      <c r="I15" s="9"/>
      <c r="J15" s="9"/>
      <c r="K15" s="9"/>
      <c r="L15" s="9"/>
      <c r="M15" s="9"/>
      <c r="N15" s="9"/>
      <c r="O15" s="9">
        <f t="shared" si="3"/>
        <v>547</v>
      </c>
      <c r="Q15" s="31">
        <f t="shared" si="1"/>
        <v>-547</v>
      </c>
    </row>
    <row r="16" spans="1:17" x14ac:dyDescent="0.3">
      <c r="A16" s="3" t="s">
        <v>17</v>
      </c>
      <c r="B16" s="9"/>
      <c r="C16" s="9"/>
      <c r="D16" s="9"/>
      <c r="E16" s="9"/>
      <c r="F16" s="9"/>
      <c r="G16" s="9"/>
      <c r="H16" s="9">
        <f>'Payments - Date Order'!K76</f>
        <v>350</v>
      </c>
      <c r="I16" s="9"/>
      <c r="J16" s="9"/>
      <c r="K16" s="9"/>
      <c r="L16" s="9"/>
      <c r="M16" s="9"/>
      <c r="N16" s="9"/>
      <c r="O16" s="9">
        <f t="shared" si="3"/>
        <v>350</v>
      </c>
      <c r="P16" s="26">
        <v>500</v>
      </c>
      <c r="Q16" s="31">
        <f t="shared" si="1"/>
        <v>150</v>
      </c>
    </row>
    <row r="17" spans="1:17" x14ac:dyDescent="0.3">
      <c r="A17" s="3" t="s">
        <v>18</v>
      </c>
      <c r="B17" s="9"/>
      <c r="C17" s="9"/>
      <c r="D17" s="9">
        <f>'Payments - Date Order'!I20</f>
        <v>202.2</v>
      </c>
      <c r="E17" s="9">
        <f>'Payments - Date Order'!I20</f>
        <v>202.2</v>
      </c>
      <c r="F17" s="9">
        <f>'Payments - Date Order'!I43</f>
        <v>202.2</v>
      </c>
      <c r="G17" s="9"/>
      <c r="H17" s="9">
        <f>'Payments - Date Order'!I67</f>
        <v>20.399999999999999</v>
      </c>
      <c r="I17" s="9"/>
      <c r="J17" s="9"/>
      <c r="K17" s="9"/>
      <c r="L17" s="9"/>
      <c r="M17" s="9"/>
      <c r="N17" s="9"/>
      <c r="O17" s="9">
        <f t="shared" si="3"/>
        <v>626.99999999999989</v>
      </c>
      <c r="P17" s="26">
        <v>200</v>
      </c>
      <c r="Q17" s="31">
        <f t="shared" si="1"/>
        <v>-426.99999999999989</v>
      </c>
    </row>
    <row r="18" spans="1:17" x14ac:dyDescent="0.3">
      <c r="A18" s="3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f t="shared" si="3"/>
        <v>0</v>
      </c>
      <c r="P18" s="26">
        <v>500</v>
      </c>
      <c r="Q18" s="31">
        <f t="shared" si="1"/>
        <v>500</v>
      </c>
    </row>
    <row r="19" spans="1:17" x14ac:dyDescent="0.3">
      <c r="A19" s="5" t="s">
        <v>20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Q19" s="31"/>
    </row>
    <row r="20" spans="1:17" x14ac:dyDescent="0.3">
      <c r="A20" s="3" t="s">
        <v>21</v>
      </c>
      <c r="B20" s="9"/>
      <c r="C20" s="9">
        <f>'Payments - Date Order'!J3</f>
        <v>13</v>
      </c>
      <c r="D20" s="9">
        <f>'Payments - Date Order'!J21</f>
        <v>13</v>
      </c>
      <c r="E20" s="9">
        <f>'Payments - Date Order'!J28</f>
        <v>13</v>
      </c>
      <c r="F20" s="9">
        <f>'Payments - Date Order'!J44</f>
        <v>13</v>
      </c>
      <c r="G20" s="9">
        <f>'Payments - Date Order'!J54</f>
        <v>13</v>
      </c>
      <c r="H20" s="9">
        <f>'Payments - Date Order'!J68</f>
        <v>13</v>
      </c>
      <c r="I20" s="9"/>
      <c r="J20" s="9"/>
      <c r="K20" s="9"/>
      <c r="L20" s="9"/>
      <c r="M20" s="9"/>
      <c r="N20" s="9"/>
      <c r="O20" s="9">
        <f t="shared" ref="O20:O22" si="4">SUM(C20:N20)</f>
        <v>78</v>
      </c>
      <c r="P20" s="26">
        <v>104</v>
      </c>
      <c r="Q20" s="31">
        <f t="shared" si="1"/>
        <v>26</v>
      </c>
    </row>
    <row r="21" spans="1:17" x14ac:dyDescent="0.3">
      <c r="A21" s="3" t="s">
        <v>22</v>
      </c>
      <c r="B21" s="9"/>
      <c r="C21" s="9">
        <f>'Payments - Date Order'!J5</f>
        <v>12.49</v>
      </c>
      <c r="D21" s="9"/>
      <c r="E21" s="9">
        <f>'Payments - Date Order'!J30</f>
        <v>11.99</v>
      </c>
      <c r="F21" s="9">
        <f>'Payments - Date Order'!J46</f>
        <v>77.349999999999994</v>
      </c>
      <c r="G21" s="9"/>
      <c r="H21" s="9"/>
      <c r="I21" s="9"/>
      <c r="J21" s="9"/>
      <c r="K21" s="9"/>
      <c r="L21" s="9"/>
      <c r="M21" s="9"/>
      <c r="N21" s="9"/>
      <c r="O21" s="9">
        <f t="shared" si="4"/>
        <v>101.83</v>
      </c>
      <c r="P21" s="26">
        <v>112</v>
      </c>
      <c r="Q21" s="31">
        <f t="shared" si="1"/>
        <v>10.170000000000002</v>
      </c>
    </row>
    <row r="22" spans="1:17" x14ac:dyDescent="0.3">
      <c r="A22" s="3" t="s">
        <v>23</v>
      </c>
      <c r="B22" s="9"/>
      <c r="C22" s="9">
        <f>'Payments - Date Order'!J4</f>
        <v>23.4</v>
      </c>
      <c r="D22" s="9"/>
      <c r="E22" s="9">
        <f>'Payments - Date Order'!J29</f>
        <v>16.649999999999999</v>
      </c>
      <c r="F22" s="9">
        <f>'Payments - Date Order'!J45</f>
        <v>23.41</v>
      </c>
      <c r="G22" s="9">
        <f>'Payments - Date Order'!J55</f>
        <v>8.33</v>
      </c>
      <c r="H22" s="9">
        <f>'Payments - Date Order'!J69</f>
        <v>8.33</v>
      </c>
      <c r="I22" s="9"/>
      <c r="J22" s="9"/>
      <c r="K22" s="9"/>
      <c r="L22" s="9"/>
      <c r="M22" s="9"/>
      <c r="N22" s="9"/>
      <c r="O22" s="9">
        <f t="shared" si="4"/>
        <v>80.11999999999999</v>
      </c>
      <c r="P22" s="26">
        <v>150</v>
      </c>
      <c r="Q22" s="31">
        <f t="shared" si="1"/>
        <v>69.88000000000001</v>
      </c>
    </row>
    <row r="23" spans="1:17" s="14" customFormat="1" x14ac:dyDescent="0.3">
      <c r="A23" s="15" t="s">
        <v>24</v>
      </c>
      <c r="B23" s="16">
        <f>SUM(B14:B22)</f>
        <v>0</v>
      </c>
      <c r="C23" s="16">
        <f t="shared" ref="C23:O23" si="5">SUM(C14:C22)</f>
        <v>487.08</v>
      </c>
      <c r="D23" s="16">
        <f t="shared" si="5"/>
        <v>703.99</v>
      </c>
      <c r="E23" s="16">
        <f t="shared" si="5"/>
        <v>732.63</v>
      </c>
      <c r="F23" s="16">
        <f t="shared" si="5"/>
        <v>804.75</v>
      </c>
      <c r="G23" s="16">
        <f t="shared" si="5"/>
        <v>459.52</v>
      </c>
      <c r="H23" s="16">
        <f t="shared" si="5"/>
        <v>900.63</v>
      </c>
      <c r="I23" s="16">
        <f t="shared" si="5"/>
        <v>0</v>
      </c>
      <c r="J23" s="16">
        <f t="shared" si="5"/>
        <v>0</v>
      </c>
      <c r="K23" s="16">
        <f t="shared" si="5"/>
        <v>0</v>
      </c>
      <c r="L23" s="16">
        <f t="shared" si="5"/>
        <v>0</v>
      </c>
      <c r="M23" s="16">
        <f t="shared" si="5"/>
        <v>0</v>
      </c>
      <c r="N23" s="16">
        <f t="shared" si="5"/>
        <v>0</v>
      </c>
      <c r="O23" s="16">
        <f t="shared" si="5"/>
        <v>4088.5999999999995</v>
      </c>
      <c r="P23" s="28">
        <f>SUM(P14:P22)</f>
        <v>7716</v>
      </c>
      <c r="Q23" s="31">
        <f>P23-O23</f>
        <v>3627.4000000000005</v>
      </c>
    </row>
    <row r="24" spans="1:17" x14ac:dyDescent="0.3">
      <c r="A24" s="5" t="s">
        <v>25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Q24" s="31"/>
    </row>
    <row r="25" spans="1:17" x14ac:dyDescent="0.3">
      <c r="A25" s="3" t="s">
        <v>26</v>
      </c>
      <c r="B25" s="9"/>
      <c r="C25" s="9"/>
      <c r="D25" s="9"/>
      <c r="E25" s="9">
        <f>'Payments - Date Order'!K34</f>
        <v>112.77</v>
      </c>
      <c r="F25" s="9"/>
      <c r="G25" s="9"/>
      <c r="H25" s="9"/>
      <c r="I25" s="9"/>
      <c r="J25" s="9"/>
      <c r="K25" s="9"/>
      <c r="L25" s="9"/>
      <c r="M25" s="9"/>
      <c r="N25" s="9"/>
      <c r="O25" s="9">
        <f t="shared" ref="O25:O37" si="6">SUM(C25:N25)</f>
        <v>112.77</v>
      </c>
      <c r="P25" s="26">
        <v>355</v>
      </c>
      <c r="Q25" s="31">
        <f t="shared" si="1"/>
        <v>242.23000000000002</v>
      </c>
    </row>
    <row r="26" spans="1:17" x14ac:dyDescent="0.3">
      <c r="A26" s="3" t="s">
        <v>27</v>
      </c>
      <c r="B26" s="9"/>
      <c r="C26" s="9">
        <f>'Payments - Date Order'!K6</f>
        <v>5</v>
      </c>
      <c r="D26" s="9"/>
      <c r="E26" s="9">
        <f>'Payments - Date Order'!K31</f>
        <v>2.91</v>
      </c>
      <c r="F26" s="9">
        <f>'Payments - Date Order'!K47</f>
        <v>20.83</v>
      </c>
      <c r="G26" s="9">
        <f>'Payments - Date Order'!K56</f>
        <v>2.91</v>
      </c>
      <c r="H26" s="9">
        <f>'Payments - Date Order'!K70</f>
        <v>2.91</v>
      </c>
      <c r="I26" s="9"/>
      <c r="J26" s="9"/>
      <c r="K26" s="9"/>
      <c r="L26" s="9"/>
      <c r="M26" s="9"/>
      <c r="N26" s="9"/>
      <c r="O26" s="9">
        <f t="shared" si="6"/>
        <v>34.56</v>
      </c>
      <c r="P26" s="26">
        <v>250</v>
      </c>
      <c r="Q26" s="31">
        <f t="shared" si="1"/>
        <v>215.44</v>
      </c>
    </row>
    <row r="27" spans="1:17" x14ac:dyDescent="0.3">
      <c r="A27" s="3" t="s">
        <v>28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f t="shared" si="6"/>
        <v>0</v>
      </c>
      <c r="P27" s="26">
        <v>150</v>
      </c>
      <c r="Q27" s="31">
        <f t="shared" si="1"/>
        <v>150</v>
      </c>
    </row>
    <row r="28" spans="1:17" x14ac:dyDescent="0.3">
      <c r="A28" s="3" t="s">
        <v>29</v>
      </c>
      <c r="B28" s="9"/>
      <c r="C28" s="9"/>
      <c r="D28" s="9">
        <f>'Payments - Date Order'!K23</f>
        <v>926.17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f t="shared" si="6"/>
        <v>926.17</v>
      </c>
      <c r="P28" s="26">
        <v>900</v>
      </c>
      <c r="Q28" s="31">
        <f t="shared" si="1"/>
        <v>-26.169999999999959</v>
      </c>
    </row>
    <row r="29" spans="1:17" x14ac:dyDescent="0.3">
      <c r="A29" s="3" t="s">
        <v>30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f t="shared" si="6"/>
        <v>0</v>
      </c>
      <c r="P29" s="26">
        <v>35</v>
      </c>
      <c r="Q29" s="31">
        <f t="shared" si="1"/>
        <v>35</v>
      </c>
    </row>
    <row r="30" spans="1:17" x14ac:dyDescent="0.3">
      <c r="A30" s="3" t="s">
        <v>31</v>
      </c>
      <c r="B30" s="9"/>
      <c r="C30" s="9">
        <f>'Payments - Date Order'!K11</f>
        <v>25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f t="shared" si="6"/>
        <v>25</v>
      </c>
      <c r="P30" s="26">
        <v>250</v>
      </c>
      <c r="Q30" s="31">
        <f t="shared" si="1"/>
        <v>225</v>
      </c>
    </row>
    <row r="31" spans="1:17" x14ac:dyDescent="0.3">
      <c r="A31" s="3" t="s">
        <v>17</v>
      </c>
      <c r="B31" s="9"/>
      <c r="C31" s="9"/>
      <c r="D31" s="9"/>
      <c r="E31" s="9"/>
      <c r="F31" s="9">
        <f>'Payments - Date Order'!K38+'Payments - Date Order'!K39+'Payments - Date Order'!K52</f>
        <v>210.1</v>
      </c>
      <c r="G31" s="9"/>
      <c r="H31" s="9"/>
      <c r="I31" s="9"/>
      <c r="J31" s="9"/>
      <c r="K31" s="9"/>
      <c r="L31" s="9"/>
      <c r="M31" s="9"/>
      <c r="N31" s="9"/>
      <c r="O31" s="9">
        <f t="shared" si="6"/>
        <v>210.1</v>
      </c>
      <c r="P31" s="26">
        <v>200</v>
      </c>
      <c r="Q31" s="31">
        <f t="shared" si="1"/>
        <v>-10.099999999999994</v>
      </c>
    </row>
    <row r="32" spans="1:17" x14ac:dyDescent="0.3">
      <c r="A32" s="3" t="s">
        <v>32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>
        <f t="shared" si="6"/>
        <v>0</v>
      </c>
      <c r="P32" s="26">
        <v>290</v>
      </c>
      <c r="Q32" s="31">
        <f t="shared" si="1"/>
        <v>290</v>
      </c>
    </row>
    <row r="33" spans="1:17" x14ac:dyDescent="0.3">
      <c r="A33" s="3" t="s">
        <v>33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f t="shared" si="6"/>
        <v>0</v>
      </c>
      <c r="P33" s="26">
        <v>0</v>
      </c>
      <c r="Q33" s="31">
        <f t="shared" si="1"/>
        <v>0</v>
      </c>
    </row>
    <row r="34" spans="1:17" x14ac:dyDescent="0.3">
      <c r="A34" s="3" t="s">
        <v>34</v>
      </c>
      <c r="B34" s="9"/>
      <c r="C34" s="9">
        <f>'Payments - Date Order'!K7</f>
        <v>11.99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>
        <f t="shared" si="6"/>
        <v>11.99</v>
      </c>
      <c r="P34" s="26">
        <v>10</v>
      </c>
      <c r="Q34" s="31">
        <f t="shared" si="1"/>
        <v>-1.9900000000000002</v>
      </c>
    </row>
    <row r="35" spans="1:17" x14ac:dyDescent="0.3">
      <c r="A35" s="3" t="s">
        <v>35</v>
      </c>
      <c r="B35" s="9"/>
      <c r="C35" s="9">
        <f>'Payments - Date Order'!K13</f>
        <v>160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f t="shared" si="6"/>
        <v>160</v>
      </c>
      <c r="P35" s="26">
        <v>0</v>
      </c>
      <c r="Q35" s="31">
        <f t="shared" si="1"/>
        <v>-160</v>
      </c>
    </row>
    <row r="36" spans="1:17" x14ac:dyDescent="0.3">
      <c r="A36" s="3" t="s">
        <v>36</v>
      </c>
      <c r="B36" s="9"/>
      <c r="C36" s="9"/>
      <c r="D36" s="9"/>
      <c r="E36" s="9">
        <f>'Payments - Date Order'!K35</f>
        <v>18</v>
      </c>
      <c r="F36" s="9"/>
      <c r="G36" s="9"/>
      <c r="H36" s="9"/>
      <c r="I36" s="9"/>
      <c r="J36" s="9"/>
      <c r="K36" s="9"/>
      <c r="L36" s="9"/>
      <c r="M36" s="9"/>
      <c r="N36" s="9"/>
      <c r="O36" s="9">
        <f t="shared" si="6"/>
        <v>18</v>
      </c>
      <c r="P36" s="26">
        <v>72</v>
      </c>
      <c r="Q36" s="31">
        <f t="shared" si="1"/>
        <v>54</v>
      </c>
    </row>
    <row r="37" spans="1:17" x14ac:dyDescent="0.3">
      <c r="A37" s="3" t="s">
        <v>37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f t="shared" si="6"/>
        <v>0</v>
      </c>
      <c r="P37" s="26">
        <v>60</v>
      </c>
      <c r="Q37" s="31">
        <f t="shared" si="1"/>
        <v>60</v>
      </c>
    </row>
    <row r="38" spans="1:17" s="1" customFormat="1" x14ac:dyDescent="0.3">
      <c r="A38" s="17" t="s">
        <v>38</v>
      </c>
      <c r="B38" s="18">
        <f>SUM(B25:B37)</f>
        <v>0</v>
      </c>
      <c r="C38" s="18">
        <f>SUM(C25:C37)</f>
        <v>201.99</v>
      </c>
      <c r="D38" s="18">
        <f t="shared" ref="D38:O38" si="7">SUM(D25:D37)</f>
        <v>926.17</v>
      </c>
      <c r="E38" s="18">
        <f>SUM(E25:E37)</f>
        <v>133.68</v>
      </c>
      <c r="F38" s="18">
        <f t="shared" si="7"/>
        <v>230.93</v>
      </c>
      <c r="G38" s="18">
        <f t="shared" si="7"/>
        <v>2.91</v>
      </c>
      <c r="H38" s="18">
        <f t="shared" si="7"/>
        <v>2.91</v>
      </c>
      <c r="I38" s="18">
        <f t="shared" si="7"/>
        <v>0</v>
      </c>
      <c r="J38" s="18">
        <f t="shared" si="7"/>
        <v>0</v>
      </c>
      <c r="K38" s="18">
        <f t="shared" si="7"/>
        <v>0</v>
      </c>
      <c r="L38" s="18">
        <f t="shared" si="7"/>
        <v>0</v>
      </c>
      <c r="M38" s="18">
        <f t="shared" si="7"/>
        <v>0</v>
      </c>
      <c r="N38" s="18">
        <f t="shared" si="7"/>
        <v>0</v>
      </c>
      <c r="O38" s="18">
        <f t="shared" si="7"/>
        <v>1498.59</v>
      </c>
      <c r="P38" s="27">
        <f>SUM(P25:P37)</f>
        <v>2572</v>
      </c>
      <c r="Q38" s="31">
        <f t="shared" si="1"/>
        <v>1073.4100000000001</v>
      </c>
    </row>
    <row r="39" spans="1:17" x14ac:dyDescent="0.3">
      <c r="A39" s="5" t="s">
        <v>39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Q39" s="31">
        <f t="shared" si="1"/>
        <v>0</v>
      </c>
    </row>
    <row r="40" spans="1:17" x14ac:dyDescent="0.3">
      <c r="A40" s="3" t="s">
        <v>40</v>
      </c>
      <c r="B40" s="9"/>
      <c r="C40" s="9">
        <f>'Payments - Date Order'!L15</f>
        <v>9.6999999999999993</v>
      </c>
      <c r="D40" s="9"/>
      <c r="E40" s="9"/>
      <c r="F40" s="9">
        <f>'Payments - Date Order'!L50</f>
        <v>9.6999999999999993</v>
      </c>
      <c r="G40" s="9"/>
      <c r="H40" s="9"/>
      <c r="I40" s="9"/>
      <c r="J40" s="9"/>
      <c r="K40" s="9"/>
      <c r="L40" s="9"/>
      <c r="M40" s="9"/>
      <c r="N40" s="9"/>
      <c r="O40" s="9">
        <f t="shared" ref="O40:O53" si="8">SUM(C40:N40)</f>
        <v>19.399999999999999</v>
      </c>
      <c r="P40" s="26">
        <v>70</v>
      </c>
      <c r="Q40" s="31">
        <f>P40-O40</f>
        <v>50.6</v>
      </c>
    </row>
    <row r="41" spans="1:17" x14ac:dyDescent="0.3">
      <c r="A41" s="3" t="s">
        <v>41</v>
      </c>
      <c r="B41" s="9"/>
      <c r="C41" s="9"/>
      <c r="D41" s="9"/>
      <c r="E41" s="9"/>
      <c r="F41" s="9"/>
      <c r="G41" s="9">
        <f>'Payments - Date Order'!L57</f>
        <v>1118</v>
      </c>
      <c r="H41" s="9"/>
      <c r="I41" s="9"/>
      <c r="J41" s="9"/>
      <c r="K41" s="9"/>
      <c r="L41" s="9"/>
      <c r="M41" s="9"/>
      <c r="N41" s="9"/>
      <c r="O41" s="9">
        <f t="shared" si="8"/>
        <v>1118</v>
      </c>
      <c r="P41" s="26">
        <v>1120</v>
      </c>
      <c r="Q41" s="31">
        <f t="shared" ref="Q41:Q63" si="9">P41-O41</f>
        <v>2</v>
      </c>
    </row>
    <row r="42" spans="1:17" x14ac:dyDescent="0.3">
      <c r="A42" s="3" t="s">
        <v>42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>
        <f t="shared" si="8"/>
        <v>0</v>
      </c>
      <c r="P42" s="26">
        <v>70</v>
      </c>
      <c r="Q42" s="31">
        <f t="shared" si="9"/>
        <v>70</v>
      </c>
    </row>
    <row r="43" spans="1:17" x14ac:dyDescent="0.3">
      <c r="A43" s="3" t="s">
        <v>43</v>
      </c>
      <c r="B43" s="9"/>
      <c r="C43" s="9">
        <f>'Payments - Date Order'!L9</f>
        <v>100</v>
      </c>
      <c r="D43" s="9"/>
      <c r="E43" s="9"/>
      <c r="F43" s="9">
        <f>'Payments - Date Order'!L36</f>
        <v>320.83</v>
      </c>
      <c r="G43" s="9">
        <f>'Payments - Date Order'!L61</f>
        <v>120.83</v>
      </c>
      <c r="H43" s="9">
        <f>'Payments - Date Order'!L64</f>
        <v>120.83</v>
      </c>
      <c r="I43" s="9"/>
      <c r="J43" s="9"/>
      <c r="K43" s="9"/>
      <c r="L43" s="9"/>
      <c r="M43" s="9"/>
      <c r="N43" s="9"/>
      <c r="O43" s="9">
        <f t="shared" si="8"/>
        <v>662.49</v>
      </c>
      <c r="P43" s="26">
        <v>2000</v>
      </c>
      <c r="Q43" s="31">
        <f t="shared" si="9"/>
        <v>1337.51</v>
      </c>
    </row>
    <row r="44" spans="1:17" x14ac:dyDescent="0.3">
      <c r="A44" s="3" t="s">
        <v>44</v>
      </c>
      <c r="B44" s="9"/>
      <c r="C44" s="9">
        <f>'Payments - Date Order'!L10</f>
        <v>30</v>
      </c>
      <c r="D44" s="9">
        <f>'Payments - Date Order'!L22</f>
        <v>20</v>
      </c>
      <c r="E44" s="9">
        <f>'Payments - Date Order'!L33</f>
        <v>40</v>
      </c>
      <c r="F44" s="9">
        <f>'Payments - Date Order'!L37+'Payments - Date Order'!L48</f>
        <v>171.61</v>
      </c>
      <c r="G44" s="9">
        <f>'Payments - Date Order'!L63</f>
        <v>50</v>
      </c>
      <c r="H44" s="9">
        <f>'Payments - Date Order'!L72+'Payments - Date Order'!L71</f>
        <v>304.87</v>
      </c>
      <c r="I44" s="9"/>
      <c r="J44" s="9"/>
      <c r="K44" s="9"/>
      <c r="L44" s="9"/>
      <c r="M44" s="9"/>
      <c r="N44" s="9"/>
      <c r="O44" s="9">
        <f t="shared" si="8"/>
        <v>616.48</v>
      </c>
      <c r="P44" s="26">
        <v>500</v>
      </c>
      <c r="Q44" s="31">
        <f t="shared" si="9"/>
        <v>-116.48000000000002</v>
      </c>
    </row>
    <row r="45" spans="1:17" x14ac:dyDescent="0.3">
      <c r="A45" s="3" t="s">
        <v>45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>
        <f t="shared" si="8"/>
        <v>0</v>
      </c>
      <c r="P45" s="26">
        <v>700</v>
      </c>
      <c r="Q45" s="31">
        <f t="shared" si="9"/>
        <v>700</v>
      </c>
    </row>
    <row r="46" spans="1:17" x14ac:dyDescent="0.3">
      <c r="A46" s="3" t="s">
        <v>46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>
        <f t="shared" si="8"/>
        <v>0</v>
      </c>
      <c r="P46" s="26">
        <v>700</v>
      </c>
      <c r="Q46" s="31">
        <f t="shared" si="9"/>
        <v>700</v>
      </c>
    </row>
    <row r="47" spans="1:17" x14ac:dyDescent="0.3">
      <c r="A47" s="3" t="s">
        <v>47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>
        <f t="shared" si="8"/>
        <v>0</v>
      </c>
      <c r="P47" s="26">
        <v>130</v>
      </c>
      <c r="Q47" s="31">
        <f t="shared" si="9"/>
        <v>130</v>
      </c>
    </row>
    <row r="48" spans="1:17" x14ac:dyDescent="0.3">
      <c r="A48" s="3" t="s">
        <v>48</v>
      </c>
      <c r="B48" s="9"/>
      <c r="C48" s="9"/>
      <c r="D48" s="9">
        <f>'Payments - Date Order'!L17</f>
        <v>80</v>
      </c>
      <c r="E48" s="9">
        <f>'Payments - Date Order'!L25</f>
        <v>80</v>
      </c>
      <c r="F48" s="9">
        <f>'Payments - Date Order'!L41</f>
        <v>80</v>
      </c>
      <c r="G48" s="9">
        <f>'Payments - Date Order'!L60</f>
        <v>80</v>
      </c>
      <c r="H48" s="9">
        <f>'Payments - Date Order'!L74</f>
        <v>80</v>
      </c>
      <c r="I48" s="9"/>
      <c r="J48" s="9"/>
      <c r="K48" s="9"/>
      <c r="L48" s="9"/>
      <c r="M48" s="9"/>
      <c r="N48" s="9"/>
      <c r="O48" s="9">
        <f t="shared" si="8"/>
        <v>400</v>
      </c>
      <c r="P48" s="26">
        <v>800</v>
      </c>
      <c r="Q48" s="31">
        <f t="shared" si="9"/>
        <v>400</v>
      </c>
    </row>
    <row r="49" spans="1:17" x14ac:dyDescent="0.3">
      <c r="A49" s="3" t="s">
        <v>49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>
        <f t="shared" si="8"/>
        <v>0</v>
      </c>
      <c r="P49" s="26">
        <v>100</v>
      </c>
      <c r="Q49" s="31">
        <f t="shared" si="9"/>
        <v>100</v>
      </c>
    </row>
    <row r="50" spans="1:17" x14ac:dyDescent="0.3">
      <c r="A50" s="3" t="s">
        <v>50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>
        <f t="shared" si="8"/>
        <v>0</v>
      </c>
      <c r="P50" s="26">
        <v>400</v>
      </c>
      <c r="Q50" s="31">
        <f t="shared" si="9"/>
        <v>400</v>
      </c>
    </row>
    <row r="51" spans="1:17" x14ac:dyDescent="0.3">
      <c r="A51" s="3" t="s">
        <v>51</v>
      </c>
      <c r="B51" s="9"/>
      <c r="C51" s="9">
        <f>'Payments - Date Order'!L14</f>
        <v>55</v>
      </c>
      <c r="D51" s="9">
        <f>'Payments - Date Order'!L16</f>
        <v>55</v>
      </c>
      <c r="E51" s="9">
        <f>'Payments - Date Order'!L24</f>
        <v>55</v>
      </c>
      <c r="F51" s="9">
        <f>'Payments - Date Order'!L40</f>
        <v>55</v>
      </c>
      <c r="G51" s="9">
        <f>'Payments - Date Order'!L59</f>
        <v>55</v>
      </c>
      <c r="H51" s="9">
        <f>'Payments - Date Order'!L73</f>
        <v>55</v>
      </c>
      <c r="I51" s="9"/>
      <c r="J51" s="9"/>
      <c r="K51" s="9"/>
      <c r="L51" s="9"/>
      <c r="M51" s="9"/>
      <c r="N51" s="9"/>
      <c r="O51" s="9">
        <f t="shared" si="8"/>
        <v>330</v>
      </c>
      <c r="P51" s="26">
        <v>250</v>
      </c>
      <c r="Q51" s="31">
        <f t="shared" si="9"/>
        <v>-80</v>
      </c>
    </row>
    <row r="52" spans="1:17" x14ac:dyDescent="0.3">
      <c r="A52" s="3" t="s">
        <v>52</v>
      </c>
      <c r="B52" s="9"/>
      <c r="C52" s="9"/>
      <c r="D52" s="9"/>
      <c r="E52" s="9"/>
      <c r="F52" s="9"/>
      <c r="G52" s="9">
        <f>'Payments - Date Order'!L58</f>
        <v>40</v>
      </c>
      <c r="H52" s="9"/>
      <c r="I52" s="9"/>
      <c r="J52" s="9"/>
      <c r="K52" s="9"/>
      <c r="L52" s="9"/>
      <c r="M52" s="9"/>
      <c r="N52" s="9"/>
      <c r="O52" s="9">
        <f t="shared" si="8"/>
        <v>40</v>
      </c>
      <c r="P52" s="26">
        <v>500</v>
      </c>
      <c r="Q52" s="31">
        <f t="shared" si="9"/>
        <v>460</v>
      </c>
    </row>
    <row r="53" spans="1:17" x14ac:dyDescent="0.3">
      <c r="A53" s="3" t="s">
        <v>53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>
        <f t="shared" si="8"/>
        <v>0</v>
      </c>
      <c r="P53" s="26">
        <v>105</v>
      </c>
      <c r="Q53" s="31">
        <f t="shared" si="9"/>
        <v>105</v>
      </c>
    </row>
    <row r="54" spans="1:17" x14ac:dyDescent="0.3">
      <c r="A54" s="17" t="s">
        <v>54</v>
      </c>
      <c r="B54" s="18">
        <f t="shared" ref="B54:P54" si="10">SUM(B40:B53)</f>
        <v>0</v>
      </c>
      <c r="C54" s="18">
        <f t="shared" si="10"/>
        <v>194.7</v>
      </c>
      <c r="D54" s="18">
        <f t="shared" si="10"/>
        <v>155</v>
      </c>
      <c r="E54" s="18">
        <f t="shared" si="10"/>
        <v>175</v>
      </c>
      <c r="F54" s="18">
        <f t="shared" si="10"/>
        <v>637.14</v>
      </c>
      <c r="G54" s="18">
        <f t="shared" si="10"/>
        <v>1463.83</v>
      </c>
      <c r="H54" s="18">
        <f t="shared" si="10"/>
        <v>560.70000000000005</v>
      </c>
      <c r="I54" s="18">
        <f t="shared" si="10"/>
        <v>0</v>
      </c>
      <c r="J54" s="18">
        <f t="shared" si="10"/>
        <v>0</v>
      </c>
      <c r="K54" s="18">
        <f t="shared" si="10"/>
        <v>0</v>
      </c>
      <c r="L54" s="18">
        <f t="shared" si="10"/>
        <v>0</v>
      </c>
      <c r="M54" s="18">
        <f t="shared" si="10"/>
        <v>0</v>
      </c>
      <c r="N54" s="18">
        <f t="shared" si="10"/>
        <v>0</v>
      </c>
      <c r="O54" s="18">
        <f t="shared" si="10"/>
        <v>3186.37</v>
      </c>
      <c r="P54" s="27">
        <f t="shared" si="10"/>
        <v>7445</v>
      </c>
      <c r="Q54" s="31">
        <f t="shared" si="9"/>
        <v>4258.63</v>
      </c>
    </row>
    <row r="55" spans="1:17" x14ac:dyDescent="0.3">
      <c r="A55" s="5" t="s">
        <v>55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Q55" s="31"/>
    </row>
    <row r="56" spans="1:17" x14ac:dyDescent="0.3">
      <c r="A56" s="3" t="s">
        <v>56</v>
      </c>
      <c r="B56" s="9"/>
      <c r="C56" s="9">
        <f>'Payments - Date Order'!O12</f>
        <v>100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>
        <f t="shared" ref="O56:O57" si="11">SUM(C56:N56)</f>
        <v>100</v>
      </c>
      <c r="P56" s="26">
        <v>100</v>
      </c>
      <c r="Q56" s="31">
        <f t="shared" si="9"/>
        <v>0</v>
      </c>
    </row>
    <row r="57" spans="1:17" x14ac:dyDescent="0.3">
      <c r="A57" s="3" t="s">
        <v>57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11"/>
        <v>0</v>
      </c>
      <c r="P57" s="26">
        <v>1000</v>
      </c>
      <c r="Q57" s="31">
        <f t="shared" si="9"/>
        <v>1000</v>
      </c>
    </row>
    <row r="58" spans="1:17" x14ac:dyDescent="0.3">
      <c r="A58" s="17" t="s">
        <v>58</v>
      </c>
      <c r="B58" s="18">
        <f>SUM(B56:B57)</f>
        <v>0</v>
      </c>
      <c r="C58" s="18">
        <f t="shared" ref="C58" si="12">SUM(C56:C57)</f>
        <v>100</v>
      </c>
      <c r="D58" s="18">
        <f t="shared" ref="D58" si="13">SUM(D56:D57)</f>
        <v>0</v>
      </c>
      <c r="E58" s="18">
        <f t="shared" ref="E58" si="14">SUM(E56:E57)</f>
        <v>0</v>
      </c>
      <c r="F58" s="18">
        <f t="shared" ref="F58" si="15">SUM(F56:F57)</f>
        <v>0</v>
      </c>
      <c r="G58" s="18">
        <f t="shared" ref="G58" si="16">SUM(G56:G57)</f>
        <v>0</v>
      </c>
      <c r="H58" s="18">
        <f t="shared" ref="H58" si="17">SUM(H56:H57)</f>
        <v>0</v>
      </c>
      <c r="I58" s="18">
        <f t="shared" ref="I58" si="18">SUM(I56:I57)</f>
        <v>0</v>
      </c>
      <c r="J58" s="18">
        <f t="shared" ref="J58" si="19">SUM(J56:J57)</f>
        <v>0</v>
      </c>
      <c r="K58" s="18">
        <f t="shared" ref="K58" si="20">SUM(K56:K57)</f>
        <v>0</v>
      </c>
      <c r="L58" s="18">
        <f t="shared" ref="L58" si="21">SUM(L56:L57)</f>
        <v>0</v>
      </c>
      <c r="M58" s="18">
        <f t="shared" ref="M58" si="22">SUM(M56:M57)</f>
        <v>0</v>
      </c>
      <c r="N58" s="18">
        <f t="shared" ref="N58" si="23">SUM(N56:N57)</f>
        <v>0</v>
      </c>
      <c r="O58" s="18">
        <f t="shared" ref="O58" si="24">SUM(O56:O57)</f>
        <v>100</v>
      </c>
      <c r="P58" s="27">
        <f>SUM(P56:P57)</f>
        <v>1100</v>
      </c>
      <c r="Q58" s="44">
        <f>SUM(Q56:Q57)</f>
        <v>1000</v>
      </c>
    </row>
    <row r="59" spans="1:17" x14ac:dyDescent="0.3">
      <c r="A59" s="5" t="s">
        <v>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Q59" s="31"/>
    </row>
    <row r="60" spans="1:17" x14ac:dyDescent="0.3">
      <c r="A60" s="3" t="s">
        <v>60</v>
      </c>
      <c r="B60" s="9"/>
      <c r="C60" s="9"/>
      <c r="D60" s="9"/>
      <c r="E60" s="9"/>
      <c r="F60" s="9">
        <f>'Payments - Date Order'!M51</f>
        <v>2935.06</v>
      </c>
      <c r="G60" s="9"/>
      <c r="H60" s="9">
        <f>'Payments - Date Order'!M75</f>
        <v>7819.06</v>
      </c>
      <c r="I60" s="9"/>
      <c r="J60" s="9"/>
      <c r="K60" s="9"/>
      <c r="L60" s="9"/>
      <c r="M60" s="9"/>
      <c r="N60" s="9"/>
      <c r="O60" s="9">
        <f t="shared" ref="O60:O61" si="25">SUM(C60:N60)</f>
        <v>10754.12</v>
      </c>
      <c r="P60" s="26">
        <v>26000</v>
      </c>
      <c r="Q60" s="31">
        <f t="shared" si="9"/>
        <v>15245.88</v>
      </c>
    </row>
    <row r="61" spans="1:17" x14ac:dyDescent="0.3">
      <c r="A61" s="3" t="s">
        <v>61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>
        <f t="shared" si="25"/>
        <v>0</v>
      </c>
      <c r="P61" s="26">
        <v>5000</v>
      </c>
      <c r="Q61" s="31">
        <f t="shared" si="9"/>
        <v>5000</v>
      </c>
    </row>
    <row r="62" spans="1:17" ht="15" thickBot="1" x14ac:dyDescent="0.35">
      <c r="A62" s="17" t="s">
        <v>62</v>
      </c>
      <c r="B62" s="18">
        <f t="shared" ref="B62" si="26">SUM(B60:B61)</f>
        <v>0</v>
      </c>
      <c r="C62" s="18">
        <f t="shared" ref="C62" si="27">SUM(C60:C61)</f>
        <v>0</v>
      </c>
      <c r="D62" s="18">
        <f t="shared" ref="D62" si="28">SUM(D60:D61)</f>
        <v>0</v>
      </c>
      <c r="E62" s="18">
        <f t="shared" ref="E62:O62" si="29">SUM(E60:E61)</f>
        <v>0</v>
      </c>
      <c r="F62" s="18">
        <f t="shared" si="29"/>
        <v>2935.06</v>
      </c>
      <c r="G62" s="18">
        <f t="shared" si="29"/>
        <v>0</v>
      </c>
      <c r="H62" s="18">
        <f t="shared" si="29"/>
        <v>7819.06</v>
      </c>
      <c r="I62" s="18">
        <f t="shared" si="29"/>
        <v>0</v>
      </c>
      <c r="J62" s="18">
        <f t="shared" si="29"/>
        <v>0</v>
      </c>
      <c r="K62" s="18">
        <f t="shared" si="29"/>
        <v>0</v>
      </c>
      <c r="L62" s="18">
        <f t="shared" si="29"/>
        <v>0</v>
      </c>
      <c r="M62" s="18">
        <f t="shared" si="29"/>
        <v>0</v>
      </c>
      <c r="N62" s="18">
        <f t="shared" si="29"/>
        <v>0</v>
      </c>
      <c r="O62" s="18">
        <f t="shared" si="29"/>
        <v>10754.12</v>
      </c>
      <c r="P62" s="27">
        <f>SUM(P60:P61)</f>
        <v>31000</v>
      </c>
      <c r="Q62" s="53">
        <f t="shared" si="9"/>
        <v>20245.879999999997</v>
      </c>
    </row>
    <row r="63" spans="1:17" ht="15" thickBot="1" x14ac:dyDescent="0.35">
      <c r="A63" s="8" t="s">
        <v>63</v>
      </c>
      <c r="B63" s="19">
        <f>B23+B38+B54+B58+B62</f>
        <v>0</v>
      </c>
      <c r="C63" s="19">
        <f>C23+C38+C54+C58+C62</f>
        <v>983.77</v>
      </c>
      <c r="D63" s="19">
        <f t="shared" ref="D63:N63" si="30">D23+D38+D54+D58+D62</f>
        <v>1785.1599999999999</v>
      </c>
      <c r="E63" s="19">
        <f t="shared" si="30"/>
        <v>1041.31</v>
      </c>
      <c r="F63" s="19">
        <f t="shared" si="30"/>
        <v>4607.88</v>
      </c>
      <c r="G63" s="19">
        <f t="shared" si="30"/>
        <v>1926.26</v>
      </c>
      <c r="H63" s="19">
        <f t="shared" si="30"/>
        <v>9283.3000000000011</v>
      </c>
      <c r="I63" s="19">
        <f t="shared" si="30"/>
        <v>0</v>
      </c>
      <c r="J63" s="19">
        <f t="shared" si="30"/>
        <v>0</v>
      </c>
      <c r="K63" s="19">
        <f t="shared" si="30"/>
        <v>0</v>
      </c>
      <c r="L63" s="19">
        <f t="shared" si="30"/>
        <v>0</v>
      </c>
      <c r="M63" s="19">
        <f t="shared" si="30"/>
        <v>0</v>
      </c>
      <c r="N63" s="19">
        <f t="shared" si="30"/>
        <v>0</v>
      </c>
      <c r="O63" s="19">
        <f>O23+O38+O54+O58+O62</f>
        <v>19627.68</v>
      </c>
      <c r="P63" s="32">
        <f>P23+P38+P54++P58+P62</f>
        <v>49833</v>
      </c>
      <c r="Q63" s="33">
        <f t="shared" si="9"/>
        <v>30205.32</v>
      </c>
    </row>
    <row r="64" spans="1:17" ht="15" thickBot="1" x14ac:dyDescent="0.35">
      <c r="A64" s="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20"/>
    </row>
    <row r="65" spans="1:17" ht="15" thickBot="1" x14ac:dyDescent="0.35">
      <c r="A65" s="3" t="s">
        <v>64</v>
      </c>
      <c r="B65" s="9"/>
      <c r="C65" s="51">
        <f>B6+C11-C63-C66</f>
        <v>56167.44</v>
      </c>
      <c r="D65" s="51">
        <f t="shared" ref="D65:N65" si="31">C65+D11-D63-D66</f>
        <v>54382.28</v>
      </c>
      <c r="E65" s="51">
        <f t="shared" si="31"/>
        <v>54121.96</v>
      </c>
      <c r="F65" s="9">
        <f t="shared" si="31"/>
        <v>48803.65</v>
      </c>
      <c r="G65" s="19">
        <f t="shared" si="31"/>
        <v>46629.04</v>
      </c>
      <c r="H65" s="9">
        <f t="shared" si="31"/>
        <v>35716.21</v>
      </c>
      <c r="I65" s="9">
        <f t="shared" si="31"/>
        <v>35716.21</v>
      </c>
      <c r="J65" s="9">
        <f t="shared" si="31"/>
        <v>35716.21</v>
      </c>
      <c r="K65" s="9">
        <f t="shared" si="31"/>
        <v>35716.21</v>
      </c>
      <c r="L65" s="51">
        <f t="shared" si="31"/>
        <v>35716.21</v>
      </c>
      <c r="M65" s="51">
        <f t="shared" si="31"/>
        <v>35716.21</v>
      </c>
      <c r="N65" s="9">
        <f t="shared" si="31"/>
        <v>35716.21</v>
      </c>
      <c r="O65" s="48">
        <f>O11-O63</f>
        <v>38393.439999999995</v>
      </c>
    </row>
    <row r="66" spans="1:17" ht="15" thickBot="1" x14ac:dyDescent="0.35">
      <c r="A66" s="3" t="s">
        <v>65</v>
      </c>
      <c r="B66" s="9"/>
      <c r="C66" s="51">
        <f>SUM('Payments - Date Order'!P2:P15)</f>
        <v>63.39</v>
      </c>
      <c r="D66" s="9">
        <f>SUM('Payments - Date Order'!P16:P23)</f>
        <v>0</v>
      </c>
      <c r="E66" s="9">
        <f>SUM('Payments - Date Order'!P24:P35)</f>
        <v>25.53</v>
      </c>
      <c r="F66" s="9">
        <f>SUM('Payments - Date Order'!P36:P52)</f>
        <v>710.43</v>
      </c>
      <c r="G66" s="9">
        <f>'Payments - Date Order'!P56+'Payments - Date Order'!P57+'Payments - Date Order'!P61</f>
        <v>248.35000000000002</v>
      </c>
      <c r="H66" s="9">
        <f>'Payments - Date Order'!P64+'Payments - Date Order'!P70+'Payments - Date Order'!P71+'Payments - Date Order'!P72+'Payments - Date Order'!P75</f>
        <v>1629.53</v>
      </c>
      <c r="I66" s="9"/>
      <c r="J66" s="9"/>
      <c r="K66" s="9"/>
      <c r="L66" s="9"/>
      <c r="M66" s="51"/>
      <c r="N66" s="52"/>
      <c r="O66" s="49">
        <f>SUM(C66:N66)</f>
        <v>2677.2299999999996</v>
      </c>
      <c r="Q66" s="31">
        <f>SUM(B63:N63)</f>
        <v>19627.68</v>
      </c>
    </row>
    <row r="67" spans="1:17" ht="15" thickBot="1" x14ac:dyDescent="0.35">
      <c r="A67" s="67"/>
      <c r="B67" s="61"/>
      <c r="C67" s="61"/>
      <c r="O67" s="26">
        <f>O65-O66</f>
        <v>35716.209999999992</v>
      </c>
    </row>
    <row r="68" spans="1:17" ht="15" thickBot="1" x14ac:dyDescent="0.35">
      <c r="A68" s="65"/>
      <c r="B68" s="65"/>
      <c r="C68" s="65"/>
      <c r="G68" s="37" t="s">
        <v>66</v>
      </c>
      <c r="H68" s="38"/>
      <c r="I68" s="39"/>
      <c r="J68" s="40"/>
      <c r="L68" s="96" t="s">
        <v>67</v>
      </c>
      <c r="M68" s="97"/>
      <c r="N68" s="97"/>
      <c r="O68" s="98"/>
      <c r="P68"/>
    </row>
    <row r="69" spans="1:17" x14ac:dyDescent="0.3">
      <c r="A69" s="65"/>
      <c r="B69" s="65"/>
      <c r="C69" s="66"/>
      <c r="G69" s="90" t="s">
        <v>60</v>
      </c>
      <c r="H69" s="91"/>
      <c r="I69" s="92"/>
      <c r="J69" s="36">
        <v>26000</v>
      </c>
      <c r="L69" s="99" t="s">
        <v>68</v>
      </c>
      <c r="M69" s="100"/>
      <c r="N69" s="100"/>
      <c r="O69" s="41">
        <f>'Bank Reconciliation'!B8</f>
        <v>2241.21</v>
      </c>
      <c r="P69"/>
    </row>
    <row r="70" spans="1:17" x14ac:dyDescent="0.3">
      <c r="A70" s="65"/>
      <c r="B70" s="65"/>
      <c r="C70" s="65"/>
      <c r="G70" s="93" t="s">
        <v>61</v>
      </c>
      <c r="H70" s="94"/>
      <c r="I70" s="95"/>
      <c r="J70" s="29">
        <v>5000</v>
      </c>
      <c r="L70" s="47" t="s">
        <v>69</v>
      </c>
      <c r="M70" s="46"/>
      <c r="N70" s="3"/>
      <c r="O70" s="34">
        <f>'Bank Reconciliation'!C8</f>
        <v>44387.83</v>
      </c>
      <c r="P70"/>
    </row>
    <row r="71" spans="1:17" ht="15" thickBot="1" x14ac:dyDescent="0.35">
      <c r="A71" s="65"/>
      <c r="B71" s="65"/>
      <c r="C71" s="65"/>
      <c r="G71" s="87" t="s">
        <v>3</v>
      </c>
      <c r="H71" s="88"/>
      <c r="I71" s="89"/>
      <c r="J71" s="30">
        <f>SUM(J69:J70)</f>
        <v>31000</v>
      </c>
      <c r="L71" s="84" t="s">
        <v>70</v>
      </c>
      <c r="M71" s="85"/>
      <c r="N71" s="85"/>
      <c r="O71" s="35"/>
      <c r="P71"/>
    </row>
    <row r="72" spans="1:17" x14ac:dyDescent="0.3">
      <c r="A72" s="65"/>
      <c r="B72" s="65"/>
      <c r="C72" s="65"/>
      <c r="L72" s="84" t="s">
        <v>3</v>
      </c>
      <c r="M72" s="85"/>
      <c r="N72" s="85"/>
      <c r="O72" s="50">
        <f>SUM(O69:O71)</f>
        <v>46629.04</v>
      </c>
      <c r="P72"/>
    </row>
    <row r="73" spans="1:17" ht="15" thickBot="1" x14ac:dyDescent="0.35">
      <c r="A73" s="65"/>
      <c r="B73" s="65"/>
      <c r="C73" s="65"/>
      <c r="L73" s="82" t="s">
        <v>71</v>
      </c>
      <c r="M73" s="83"/>
      <c r="N73" s="83"/>
      <c r="O73" s="42">
        <f>O72-G65</f>
        <v>0</v>
      </c>
      <c r="P73"/>
    </row>
    <row r="74" spans="1:17" x14ac:dyDescent="0.3">
      <c r="A74" s="65"/>
      <c r="B74" s="65"/>
      <c r="C74" s="65"/>
      <c r="M74" s="26"/>
      <c r="P74"/>
    </row>
    <row r="75" spans="1:17" x14ac:dyDescent="0.3">
      <c r="A75" s="65"/>
      <c r="B75" s="65"/>
      <c r="C75" s="65"/>
    </row>
    <row r="76" spans="1:17" x14ac:dyDescent="0.3">
      <c r="A76" s="65"/>
      <c r="B76" s="65"/>
      <c r="C76" s="65"/>
    </row>
    <row r="77" spans="1:17" x14ac:dyDescent="0.3">
      <c r="A77" s="65"/>
      <c r="B77" s="65"/>
      <c r="C77" s="65"/>
    </row>
    <row r="78" spans="1:17" x14ac:dyDescent="0.3">
      <c r="A78" s="65"/>
      <c r="B78" s="65"/>
      <c r="C78" s="65"/>
    </row>
    <row r="79" spans="1:17" x14ac:dyDescent="0.3">
      <c r="A79" s="65"/>
      <c r="B79" s="65"/>
      <c r="C79" s="65"/>
    </row>
    <row r="80" spans="1:17" x14ac:dyDescent="0.3">
      <c r="A80" s="65"/>
      <c r="B80" s="65"/>
      <c r="C80" s="65"/>
    </row>
    <row r="81" spans="1:3" x14ac:dyDescent="0.3">
      <c r="A81" s="65"/>
      <c r="B81" s="65"/>
      <c r="C81" s="65"/>
    </row>
    <row r="82" spans="1:3" x14ac:dyDescent="0.3">
      <c r="A82" s="65"/>
      <c r="B82" s="65"/>
      <c r="C82" s="65"/>
    </row>
    <row r="83" spans="1:3" x14ac:dyDescent="0.3">
      <c r="A83" s="65"/>
      <c r="B83" s="65"/>
      <c r="C83" s="65"/>
    </row>
    <row r="84" spans="1:3" x14ac:dyDescent="0.3">
      <c r="A84" s="65"/>
      <c r="B84" s="65"/>
      <c r="C84" s="65"/>
    </row>
    <row r="85" spans="1:3" x14ac:dyDescent="0.3">
      <c r="A85" s="65"/>
      <c r="B85" s="65"/>
      <c r="C85" s="65"/>
    </row>
    <row r="86" spans="1:3" x14ac:dyDescent="0.3">
      <c r="A86" s="65"/>
      <c r="B86" s="65"/>
      <c r="C86" s="65"/>
    </row>
    <row r="87" spans="1:3" x14ac:dyDescent="0.3">
      <c r="A87" s="65"/>
      <c r="B87" s="65"/>
      <c r="C87" s="65"/>
    </row>
    <row r="88" spans="1:3" x14ac:dyDescent="0.3">
      <c r="A88" s="65"/>
      <c r="B88" s="65"/>
      <c r="C88" s="65"/>
    </row>
    <row r="89" spans="1:3" x14ac:dyDescent="0.3">
      <c r="A89" s="65"/>
      <c r="B89" s="65"/>
      <c r="C89" s="65"/>
    </row>
    <row r="90" spans="1:3" x14ac:dyDescent="0.3">
      <c r="A90" s="65"/>
      <c r="B90" s="65"/>
      <c r="C90" s="65"/>
    </row>
    <row r="91" spans="1:3" x14ac:dyDescent="0.3">
      <c r="A91" s="65"/>
      <c r="B91" s="65"/>
      <c r="C91" s="65"/>
    </row>
    <row r="92" spans="1:3" x14ac:dyDescent="0.3">
      <c r="A92" s="65"/>
      <c r="B92" s="65"/>
      <c r="C92" s="65"/>
    </row>
    <row r="93" spans="1:3" x14ac:dyDescent="0.3">
      <c r="A93" s="65"/>
      <c r="B93" s="65"/>
      <c r="C93" s="65"/>
    </row>
    <row r="94" spans="1:3" x14ac:dyDescent="0.3">
      <c r="A94" s="65"/>
      <c r="B94" s="65"/>
      <c r="C94" s="65"/>
    </row>
    <row r="95" spans="1:3" x14ac:dyDescent="0.3">
      <c r="A95" s="65"/>
      <c r="B95" s="65"/>
      <c r="C95" s="65"/>
    </row>
    <row r="96" spans="1:3" x14ac:dyDescent="0.3">
      <c r="A96" s="65"/>
      <c r="B96" s="65"/>
      <c r="C96" s="65"/>
    </row>
    <row r="97" spans="1:3" x14ac:dyDescent="0.3">
      <c r="A97" s="65"/>
      <c r="B97" s="65"/>
      <c r="C97" s="65"/>
    </row>
    <row r="98" spans="1:3" x14ac:dyDescent="0.3">
      <c r="A98" s="65"/>
      <c r="B98" s="65"/>
      <c r="C98" s="65"/>
    </row>
    <row r="99" spans="1:3" x14ac:dyDescent="0.3">
      <c r="A99" s="65"/>
      <c r="B99" s="65"/>
      <c r="C99" s="65"/>
    </row>
    <row r="100" spans="1:3" x14ac:dyDescent="0.3">
      <c r="A100" s="65"/>
      <c r="B100" s="65"/>
      <c r="C100" s="65"/>
    </row>
    <row r="101" spans="1:3" x14ac:dyDescent="0.3">
      <c r="A101" s="65"/>
      <c r="B101" s="65"/>
      <c r="C101" s="65"/>
    </row>
    <row r="102" spans="1:3" x14ac:dyDescent="0.3">
      <c r="A102" s="65"/>
      <c r="B102" s="65"/>
      <c r="C102" s="65"/>
    </row>
    <row r="103" spans="1:3" x14ac:dyDescent="0.3">
      <c r="A103" s="65"/>
      <c r="B103" s="65"/>
      <c r="C103" s="65"/>
    </row>
  </sheetData>
  <mergeCells count="9">
    <mergeCell ref="L73:N73"/>
    <mergeCell ref="L72:N72"/>
    <mergeCell ref="A1:B1"/>
    <mergeCell ref="G71:I71"/>
    <mergeCell ref="G69:I69"/>
    <mergeCell ref="G70:I70"/>
    <mergeCell ref="L68:O68"/>
    <mergeCell ref="L69:N69"/>
    <mergeCell ref="L71:N71"/>
  </mergeCells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718F4-0B63-46DB-9A38-2B01E035914E}">
  <dimension ref="A1:F66"/>
  <sheetViews>
    <sheetView workbookViewId="0">
      <selection activeCell="C9" sqref="C9"/>
    </sheetView>
  </sheetViews>
  <sheetFormatPr defaultRowHeight="14.4" x14ac:dyDescent="0.3"/>
  <cols>
    <col min="1" max="1" width="13.5546875" bestFit="1" customWidth="1"/>
    <col min="2" max="2" width="11.33203125" bestFit="1" customWidth="1"/>
    <col min="3" max="3" width="20.5546875" customWidth="1"/>
    <col min="4" max="5" width="11.6640625" bestFit="1" customWidth="1"/>
    <col min="6" max="6" width="21.5546875" bestFit="1" customWidth="1"/>
  </cols>
  <sheetData>
    <row r="1" spans="1:6" x14ac:dyDescent="0.3">
      <c r="B1" s="21"/>
      <c r="C1" s="22"/>
    </row>
    <row r="2" spans="1:6" s="1" customFormat="1" x14ac:dyDescent="0.3">
      <c r="A2" s="1" t="s">
        <v>72</v>
      </c>
      <c r="B2" s="1" t="s">
        <v>73</v>
      </c>
      <c r="C2" s="1" t="s">
        <v>74</v>
      </c>
      <c r="D2" s="1" t="s">
        <v>3</v>
      </c>
      <c r="E2" s="1" t="s">
        <v>75</v>
      </c>
      <c r="F2" s="1" t="s">
        <v>76</v>
      </c>
    </row>
    <row r="3" spans="1:6" x14ac:dyDescent="0.3">
      <c r="A3" t="s">
        <v>77</v>
      </c>
      <c r="B3" s="44">
        <v>875.4</v>
      </c>
      <c r="C3" s="44">
        <v>34339.199999999997</v>
      </c>
      <c r="D3" s="44">
        <f>B3+C3</f>
        <v>35214.6</v>
      </c>
      <c r="E3" s="31">
        <f>'PC accounts'!B6</f>
        <v>35214.6</v>
      </c>
      <c r="F3" s="31">
        <f>D3-E3</f>
        <v>0</v>
      </c>
    </row>
    <row r="4" spans="1:6" x14ac:dyDescent="0.3">
      <c r="A4" s="43">
        <v>43951</v>
      </c>
      <c r="B4" s="44">
        <v>828.24</v>
      </c>
      <c r="C4" s="44">
        <v>55339.199999999997</v>
      </c>
      <c r="D4" s="44">
        <f t="shared" ref="D4:D15" si="0">B4+C4</f>
        <v>56167.439999999995</v>
      </c>
      <c r="E4" s="31">
        <f>'PC accounts'!C65</f>
        <v>56167.44</v>
      </c>
      <c r="F4" s="31">
        <f t="shared" ref="F4:F15" si="1">D4-E4</f>
        <v>0</v>
      </c>
    </row>
    <row r="5" spans="1:6" x14ac:dyDescent="0.3">
      <c r="A5" s="43">
        <v>43982</v>
      </c>
      <c r="B5" s="44">
        <v>1043.08</v>
      </c>
      <c r="C5" s="44">
        <v>53339.199999999997</v>
      </c>
      <c r="D5" s="44">
        <f t="shared" si="0"/>
        <v>54382.28</v>
      </c>
      <c r="E5" s="31">
        <f>'PC accounts'!D65</f>
        <v>54382.28</v>
      </c>
      <c r="F5" s="31">
        <f t="shared" si="1"/>
        <v>0</v>
      </c>
    </row>
    <row r="6" spans="1:6" x14ac:dyDescent="0.3">
      <c r="A6" s="43">
        <v>44012</v>
      </c>
      <c r="B6" s="44">
        <v>2734.13</v>
      </c>
      <c r="C6" s="44">
        <v>51387.83</v>
      </c>
      <c r="D6" s="44">
        <f t="shared" si="0"/>
        <v>54121.96</v>
      </c>
      <c r="E6" s="31">
        <f>'PC accounts'!E65</f>
        <v>54121.96</v>
      </c>
      <c r="F6" s="31">
        <f t="shared" si="1"/>
        <v>0</v>
      </c>
    </row>
    <row r="7" spans="1:6" x14ac:dyDescent="0.3">
      <c r="A7" s="43">
        <v>44043</v>
      </c>
      <c r="B7" s="44">
        <v>2415.8200000000002</v>
      </c>
      <c r="C7" s="44">
        <v>46387.83</v>
      </c>
      <c r="D7" s="44">
        <f t="shared" si="0"/>
        <v>48803.65</v>
      </c>
      <c r="E7" s="31">
        <f>'PC accounts'!F65</f>
        <v>48803.65</v>
      </c>
      <c r="F7" s="31">
        <f t="shared" si="1"/>
        <v>0</v>
      </c>
    </row>
    <row r="8" spans="1:6" x14ac:dyDescent="0.3">
      <c r="A8" s="43">
        <v>44074</v>
      </c>
      <c r="B8" s="44">
        <v>2241.21</v>
      </c>
      <c r="C8" s="44">
        <v>44387.83</v>
      </c>
      <c r="D8" s="44">
        <f t="shared" si="0"/>
        <v>46629.04</v>
      </c>
      <c r="E8" s="31">
        <f>'PC accounts'!G65</f>
        <v>46629.04</v>
      </c>
      <c r="F8" s="31">
        <f t="shared" si="1"/>
        <v>0</v>
      </c>
    </row>
    <row r="9" spans="1:6" x14ac:dyDescent="0.3">
      <c r="A9" s="43">
        <v>44104</v>
      </c>
      <c r="B9" s="44"/>
      <c r="C9" s="44"/>
      <c r="D9" s="44">
        <f t="shared" si="0"/>
        <v>0</v>
      </c>
      <c r="E9" s="31">
        <f>'PC accounts'!H65</f>
        <v>35716.21</v>
      </c>
      <c r="F9" s="31">
        <f t="shared" si="1"/>
        <v>-35716.21</v>
      </c>
    </row>
    <row r="10" spans="1:6" ht="15.6" x14ac:dyDescent="0.3">
      <c r="A10" s="43">
        <v>44135</v>
      </c>
      <c r="B10" s="45"/>
      <c r="C10" s="44"/>
      <c r="D10" s="44">
        <f t="shared" si="0"/>
        <v>0</v>
      </c>
      <c r="E10" s="31">
        <f>'PC accounts'!I65</f>
        <v>35716.21</v>
      </c>
      <c r="F10" s="31">
        <f t="shared" si="1"/>
        <v>-35716.21</v>
      </c>
    </row>
    <row r="11" spans="1:6" x14ac:dyDescent="0.3">
      <c r="A11" s="43">
        <v>44165</v>
      </c>
      <c r="B11" s="44"/>
      <c r="C11" s="44"/>
      <c r="D11" s="44">
        <f t="shared" si="0"/>
        <v>0</v>
      </c>
      <c r="E11" s="31">
        <f>'PC accounts'!J65</f>
        <v>35716.21</v>
      </c>
      <c r="F11" s="31">
        <f t="shared" si="1"/>
        <v>-35716.21</v>
      </c>
    </row>
    <row r="12" spans="1:6" x14ac:dyDescent="0.3">
      <c r="A12" s="43">
        <v>44196</v>
      </c>
      <c r="B12" s="44"/>
      <c r="C12" s="44"/>
      <c r="D12" s="44">
        <f t="shared" si="0"/>
        <v>0</v>
      </c>
      <c r="E12" s="31">
        <f>'PC accounts'!K65</f>
        <v>35716.21</v>
      </c>
      <c r="F12" s="31">
        <f t="shared" si="1"/>
        <v>-35716.21</v>
      </c>
    </row>
    <row r="13" spans="1:6" x14ac:dyDescent="0.3">
      <c r="A13" s="43">
        <v>43861</v>
      </c>
      <c r="B13" s="44"/>
      <c r="C13" s="44"/>
      <c r="D13" s="44">
        <f t="shared" si="0"/>
        <v>0</v>
      </c>
      <c r="E13" s="31">
        <f>'PC accounts'!L65</f>
        <v>35716.21</v>
      </c>
      <c r="F13" s="31">
        <f t="shared" si="1"/>
        <v>-35716.21</v>
      </c>
    </row>
    <row r="14" spans="1:6" x14ac:dyDescent="0.3">
      <c r="A14" s="43">
        <v>43890</v>
      </c>
      <c r="B14" s="44"/>
      <c r="C14" s="44"/>
      <c r="D14" s="44">
        <f t="shared" si="0"/>
        <v>0</v>
      </c>
      <c r="E14" s="31">
        <f>'PC accounts'!M65</f>
        <v>35716.21</v>
      </c>
      <c r="F14" s="31">
        <f t="shared" si="1"/>
        <v>-35716.21</v>
      </c>
    </row>
    <row r="15" spans="1:6" x14ac:dyDescent="0.3">
      <c r="A15" s="43">
        <v>43921</v>
      </c>
      <c r="B15" s="44"/>
      <c r="C15" s="44"/>
      <c r="D15" s="44">
        <f t="shared" si="0"/>
        <v>0</v>
      </c>
      <c r="E15" s="31">
        <f>'PC accounts'!N65</f>
        <v>35716.21</v>
      </c>
      <c r="F15" s="31">
        <f t="shared" si="1"/>
        <v>-35716.21</v>
      </c>
    </row>
    <row r="16" spans="1:6" x14ac:dyDescent="0.3">
      <c r="B16" s="1"/>
      <c r="C16" s="1"/>
    </row>
    <row r="20" spans="2:3" x14ac:dyDescent="0.3">
      <c r="B20" s="1"/>
      <c r="C20" s="24"/>
    </row>
    <row r="21" spans="2:3" x14ac:dyDescent="0.3">
      <c r="B21" s="1"/>
      <c r="C21" s="1"/>
    </row>
    <row r="35" spans="2:3" x14ac:dyDescent="0.3">
      <c r="B35" s="1"/>
      <c r="C35" s="1"/>
    </row>
    <row r="36" spans="2:3" x14ac:dyDescent="0.3">
      <c r="B36" s="1"/>
      <c r="C36" s="1"/>
    </row>
    <row r="53" spans="2:3" x14ac:dyDescent="0.3">
      <c r="B53" s="1"/>
      <c r="C53" s="1"/>
    </row>
    <row r="54" spans="2:3" x14ac:dyDescent="0.3">
      <c r="B54" s="1"/>
      <c r="C54" s="1"/>
    </row>
    <row r="57" spans="2:3" x14ac:dyDescent="0.3">
      <c r="B57" s="1"/>
      <c r="C57" s="1"/>
    </row>
    <row r="59" spans="2:3" x14ac:dyDescent="0.3">
      <c r="C59" s="23"/>
    </row>
    <row r="60" spans="2:3" x14ac:dyDescent="0.3">
      <c r="B60" s="1"/>
      <c r="C60" s="1"/>
    </row>
    <row r="61" spans="2:3" x14ac:dyDescent="0.3">
      <c r="B61" s="2"/>
      <c r="C61" s="2"/>
    </row>
    <row r="62" spans="2:3" x14ac:dyDescent="0.3">
      <c r="B62" s="2"/>
      <c r="C62" s="25"/>
    </row>
    <row r="64" spans="2:3" x14ac:dyDescent="0.3">
      <c r="B64" s="1"/>
      <c r="C64" s="24"/>
    </row>
    <row r="65" spans="3:3" x14ac:dyDescent="0.3">
      <c r="C65" s="23"/>
    </row>
    <row r="66" spans="3:3" x14ac:dyDescent="0.3">
      <c r="C66" s="23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E4F47-58BB-41D4-9F51-E4D54C66A3FE}">
  <dimension ref="A1:R12"/>
  <sheetViews>
    <sheetView workbookViewId="0">
      <selection activeCell="A5" sqref="A5"/>
    </sheetView>
  </sheetViews>
  <sheetFormatPr defaultRowHeight="14.4" x14ac:dyDescent="0.3"/>
  <cols>
    <col min="1" max="1" width="10.109375" bestFit="1" customWidth="1"/>
    <col min="2" max="2" width="10.5546875" bestFit="1" customWidth="1"/>
    <col min="3" max="3" width="12.5546875" bestFit="1" customWidth="1"/>
    <col min="4" max="4" width="5.109375" bestFit="1" customWidth="1"/>
    <col min="5" max="5" width="10.5546875" bestFit="1" customWidth="1"/>
    <col min="6" max="6" width="10.44140625" bestFit="1" customWidth="1"/>
    <col min="7" max="7" width="13.5546875" bestFit="1" customWidth="1"/>
    <col min="8" max="8" width="11.6640625" bestFit="1" customWidth="1"/>
    <col min="9" max="9" width="12" bestFit="1" customWidth="1"/>
    <col min="10" max="10" width="14" style="55" bestFit="1" customWidth="1"/>
    <col min="11" max="11" width="12" style="55" bestFit="1" customWidth="1"/>
    <col min="12" max="12" width="11.6640625" style="55" bestFit="1" customWidth="1"/>
  </cols>
  <sheetData>
    <row r="1" spans="1:18" x14ac:dyDescent="0.3">
      <c r="A1" s="1" t="s">
        <v>78</v>
      </c>
      <c r="B1" s="1" t="s">
        <v>72</v>
      </c>
      <c r="C1" s="1" t="s">
        <v>79</v>
      </c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</v>
      </c>
      <c r="J1" s="54" t="s">
        <v>85</v>
      </c>
      <c r="K1" s="54" t="s">
        <v>65</v>
      </c>
      <c r="L1" s="54" t="s">
        <v>3</v>
      </c>
      <c r="M1" s="55"/>
      <c r="O1" s="56"/>
      <c r="P1" s="44"/>
      <c r="Q1" s="44"/>
      <c r="R1" s="44"/>
    </row>
    <row r="2" spans="1:18" x14ac:dyDescent="0.3">
      <c r="A2">
        <v>1</v>
      </c>
      <c r="B2" s="43">
        <v>43942</v>
      </c>
      <c r="C2" t="s">
        <v>86</v>
      </c>
      <c r="D2" t="s">
        <v>87</v>
      </c>
      <c r="E2" t="s">
        <v>88</v>
      </c>
      <c r="F2" t="s">
        <v>8</v>
      </c>
      <c r="G2" t="s">
        <v>89</v>
      </c>
      <c r="H2" t="s">
        <v>8</v>
      </c>
      <c r="I2" s="55">
        <v>22000</v>
      </c>
      <c r="L2" s="55">
        <f>SUM(I2:K2)</f>
        <v>22000</v>
      </c>
    </row>
    <row r="3" spans="1:18" x14ac:dyDescent="0.3">
      <c r="A3">
        <v>2</v>
      </c>
      <c r="B3" s="43">
        <v>44004</v>
      </c>
      <c r="C3" t="s">
        <v>90</v>
      </c>
      <c r="D3" t="s">
        <v>87</v>
      </c>
      <c r="E3" t="s">
        <v>91</v>
      </c>
      <c r="F3" t="s">
        <v>10</v>
      </c>
      <c r="G3" t="s">
        <v>89</v>
      </c>
      <c r="H3" t="s">
        <v>92</v>
      </c>
      <c r="K3" s="55">
        <v>757.89</v>
      </c>
      <c r="L3" s="55">
        <f>SUM(I3:K3)</f>
        <v>757.89</v>
      </c>
    </row>
    <row r="4" spans="1:18" x14ac:dyDescent="0.3">
      <c r="A4">
        <v>3</v>
      </c>
      <c r="B4" s="43">
        <v>44012</v>
      </c>
      <c r="C4" t="s">
        <v>86</v>
      </c>
      <c r="D4" t="s">
        <v>87</v>
      </c>
      <c r="E4" t="s">
        <v>93</v>
      </c>
      <c r="F4" t="s">
        <v>94</v>
      </c>
      <c r="G4" t="s">
        <v>89</v>
      </c>
      <c r="H4" t="s">
        <v>11</v>
      </c>
      <c r="J4" s="55">
        <v>48.63</v>
      </c>
      <c r="L4" s="55">
        <f t="shared" ref="L4" si="0">SUM(I4:K4)</f>
        <v>48.63</v>
      </c>
    </row>
    <row r="5" spans="1:18" x14ac:dyDescent="0.3">
      <c r="B5" s="43"/>
    </row>
    <row r="6" spans="1:18" x14ac:dyDescent="0.3">
      <c r="B6" s="43"/>
    </row>
    <row r="7" spans="1:18" x14ac:dyDescent="0.3">
      <c r="B7" s="43"/>
    </row>
    <row r="8" spans="1:18" x14ac:dyDescent="0.3">
      <c r="B8" s="43"/>
    </row>
    <row r="9" spans="1:18" x14ac:dyDescent="0.3">
      <c r="B9" s="43"/>
    </row>
    <row r="10" spans="1:18" ht="15" thickBot="1" x14ac:dyDescent="0.35"/>
    <row r="11" spans="1:18" ht="15" thickBot="1" x14ac:dyDescent="0.35">
      <c r="I11" s="77">
        <f>SUM(I2:I10)</f>
        <v>22000</v>
      </c>
      <c r="J11" s="77">
        <f t="shared" ref="J11:K11" si="1">SUM(J2:J10)</f>
        <v>48.63</v>
      </c>
      <c r="K11" s="77">
        <f t="shared" si="1"/>
        <v>757.89</v>
      </c>
      <c r="L11" t="s">
        <v>95</v>
      </c>
    </row>
    <row r="12" spans="1:18" x14ac:dyDescent="0.3">
      <c r="I12" s="26">
        <v>22000</v>
      </c>
      <c r="J12" s="26">
        <v>0</v>
      </c>
      <c r="K12" s="26">
        <v>0</v>
      </c>
      <c r="L12" s="2" t="s">
        <v>96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5B0E1-59F7-4DD2-8D6E-6BF7AA924B18}">
  <dimension ref="A1:R82"/>
  <sheetViews>
    <sheetView topLeftCell="B1" workbookViewId="0">
      <pane ySplit="1" topLeftCell="A60" activePane="bottomLeft" state="frozen"/>
      <selection activeCell="D1" sqref="D1"/>
      <selection pane="bottomLeft" activeCell="H17" sqref="H17"/>
    </sheetView>
  </sheetViews>
  <sheetFormatPr defaultRowHeight="14.4" x14ac:dyDescent="0.3"/>
  <cols>
    <col min="1" max="1" width="9" customWidth="1"/>
    <col min="2" max="2" width="9.88671875" bestFit="1" customWidth="1"/>
    <col min="3" max="3" width="8" bestFit="1" customWidth="1"/>
    <col min="4" max="4" width="8.44140625" customWidth="1"/>
    <col min="5" max="5" width="18.109375" bestFit="1" customWidth="1"/>
    <col min="6" max="6" width="18.6640625" customWidth="1"/>
    <col min="7" max="7" width="13.5546875" bestFit="1" customWidth="1"/>
    <col min="8" max="8" width="27.33203125" bestFit="1" customWidth="1"/>
    <col min="9" max="9" width="11" style="55" bestFit="1" customWidth="1"/>
    <col min="10" max="10" width="10" style="55" bestFit="1" customWidth="1"/>
    <col min="11" max="12" width="11" style="55" bestFit="1" customWidth="1"/>
    <col min="13" max="13" width="12" style="55" bestFit="1" customWidth="1"/>
    <col min="14" max="14" width="11" style="55" bestFit="1" customWidth="1"/>
    <col min="15" max="15" width="9.5546875" style="55" bestFit="1" customWidth="1"/>
    <col min="16" max="16" width="10.33203125" style="55" bestFit="1" customWidth="1"/>
    <col min="17" max="17" width="12" bestFit="1" customWidth="1"/>
  </cols>
  <sheetData>
    <row r="1" spans="1:17" s="74" customFormat="1" ht="28.8" x14ac:dyDescent="0.3">
      <c r="A1" s="71" t="s">
        <v>97</v>
      </c>
      <c r="B1" s="72" t="s">
        <v>72</v>
      </c>
      <c r="C1" s="72" t="s">
        <v>79</v>
      </c>
      <c r="D1" s="71" t="s">
        <v>80</v>
      </c>
      <c r="E1" s="72" t="s">
        <v>98</v>
      </c>
      <c r="F1" s="72" t="s">
        <v>82</v>
      </c>
      <c r="G1" s="72" t="s">
        <v>83</v>
      </c>
      <c r="H1" s="73" t="s">
        <v>84</v>
      </c>
      <c r="I1" s="75" t="s">
        <v>99</v>
      </c>
      <c r="J1" s="75" t="s">
        <v>20</v>
      </c>
      <c r="K1" s="75" t="s">
        <v>100</v>
      </c>
      <c r="L1" s="75" t="s">
        <v>101</v>
      </c>
      <c r="M1" s="75" t="s">
        <v>59</v>
      </c>
      <c r="N1" s="75" t="s">
        <v>102</v>
      </c>
      <c r="O1" s="75" t="s">
        <v>103</v>
      </c>
      <c r="P1" s="75" t="s">
        <v>65</v>
      </c>
      <c r="Q1" s="75" t="s">
        <v>3</v>
      </c>
    </row>
    <row r="2" spans="1:17" x14ac:dyDescent="0.3">
      <c r="A2">
        <v>1</v>
      </c>
      <c r="B2" s="58">
        <v>43927</v>
      </c>
      <c r="C2" s="57" t="s">
        <v>73</v>
      </c>
      <c r="D2" s="57" t="s">
        <v>104</v>
      </c>
      <c r="E2" s="57" t="s">
        <v>105</v>
      </c>
      <c r="F2" s="57" t="s">
        <v>99</v>
      </c>
      <c r="G2" s="43" t="s">
        <v>14</v>
      </c>
      <c r="H2" s="43" t="s">
        <v>15</v>
      </c>
      <c r="I2" s="55">
        <v>375.39</v>
      </c>
      <c r="Q2" s="31">
        <f>SUM(I2:P2)</f>
        <v>375.39</v>
      </c>
    </row>
    <row r="3" spans="1:17" x14ac:dyDescent="0.3">
      <c r="A3" s="57">
        <v>2</v>
      </c>
      <c r="B3" s="58">
        <v>43927</v>
      </c>
      <c r="C3" s="57" t="s">
        <v>73</v>
      </c>
      <c r="D3" s="57" t="s">
        <v>104</v>
      </c>
      <c r="E3" s="57" t="s">
        <v>105</v>
      </c>
      <c r="F3" s="57" t="s">
        <v>20</v>
      </c>
      <c r="G3" s="43" t="s">
        <v>20</v>
      </c>
      <c r="H3" s="43" t="s">
        <v>106</v>
      </c>
      <c r="J3" s="55">
        <v>13</v>
      </c>
      <c r="Q3" s="31">
        <f t="shared" ref="Q3:Q79" si="0">SUM(I3:P3)</f>
        <v>13</v>
      </c>
    </row>
    <row r="4" spans="1:17" x14ac:dyDescent="0.3">
      <c r="A4" s="57">
        <v>3</v>
      </c>
      <c r="B4" s="58">
        <v>43927</v>
      </c>
      <c r="C4" s="57" t="s">
        <v>73</v>
      </c>
      <c r="D4" s="57" t="s">
        <v>104</v>
      </c>
      <c r="E4" s="57" t="s">
        <v>105</v>
      </c>
      <c r="F4" s="57" t="s">
        <v>20</v>
      </c>
      <c r="G4" s="43" t="s">
        <v>20</v>
      </c>
      <c r="H4" s="43" t="s">
        <v>23</v>
      </c>
      <c r="J4" s="55">
        <v>23.4</v>
      </c>
      <c r="Q4" s="31">
        <f t="shared" si="0"/>
        <v>23.4</v>
      </c>
    </row>
    <row r="5" spans="1:17" x14ac:dyDescent="0.3">
      <c r="A5" s="57">
        <v>4</v>
      </c>
      <c r="B5" s="58">
        <v>43927</v>
      </c>
      <c r="C5" s="57" t="s">
        <v>73</v>
      </c>
      <c r="D5" s="57" t="s">
        <v>104</v>
      </c>
      <c r="E5" s="57" t="s">
        <v>105</v>
      </c>
      <c r="F5" s="57" t="s">
        <v>107</v>
      </c>
      <c r="G5" s="43" t="s">
        <v>20</v>
      </c>
      <c r="H5" s="43" t="s">
        <v>22</v>
      </c>
      <c r="J5" s="55">
        <v>12.49</v>
      </c>
      <c r="P5" s="55">
        <v>2.5</v>
      </c>
      <c r="Q5" s="31">
        <f t="shared" si="0"/>
        <v>14.99</v>
      </c>
    </row>
    <row r="6" spans="1:17" x14ac:dyDescent="0.3">
      <c r="A6" s="57">
        <v>5</v>
      </c>
      <c r="B6" s="58">
        <v>43927</v>
      </c>
      <c r="C6" s="57" t="s">
        <v>73</v>
      </c>
      <c r="D6" s="57" t="s">
        <v>104</v>
      </c>
      <c r="E6" s="57" t="s">
        <v>105</v>
      </c>
      <c r="F6" s="57" t="s">
        <v>108</v>
      </c>
      <c r="G6" s="43" t="s">
        <v>25</v>
      </c>
      <c r="H6" s="43" t="s">
        <v>109</v>
      </c>
      <c r="K6" s="55">
        <v>5</v>
      </c>
      <c r="P6" s="55">
        <v>1</v>
      </c>
      <c r="Q6" s="31">
        <f t="shared" si="0"/>
        <v>6</v>
      </c>
    </row>
    <row r="7" spans="1:17" x14ac:dyDescent="0.3">
      <c r="A7" s="57">
        <v>6</v>
      </c>
      <c r="B7" s="58">
        <v>43927</v>
      </c>
      <c r="C7" s="57" t="s">
        <v>73</v>
      </c>
      <c r="D7" s="57" t="s">
        <v>104</v>
      </c>
      <c r="E7" s="57" t="s">
        <v>105</v>
      </c>
      <c r="F7" s="57" t="s">
        <v>110</v>
      </c>
      <c r="G7" s="43" t="s">
        <v>25</v>
      </c>
      <c r="H7" s="43" t="s">
        <v>111</v>
      </c>
      <c r="K7" s="55">
        <v>11.99</v>
      </c>
      <c r="P7" s="55">
        <v>2.4</v>
      </c>
      <c r="Q7" s="31">
        <f t="shared" si="0"/>
        <v>14.39</v>
      </c>
    </row>
    <row r="8" spans="1:17" x14ac:dyDescent="0.3">
      <c r="A8" s="57">
        <v>7</v>
      </c>
      <c r="B8" s="58">
        <v>43927</v>
      </c>
      <c r="C8" s="57" t="s">
        <v>73</v>
      </c>
      <c r="D8" s="57" t="s">
        <v>104</v>
      </c>
      <c r="E8" s="57" t="s">
        <v>91</v>
      </c>
      <c r="F8" s="57" t="s">
        <v>16</v>
      </c>
      <c r="G8" s="43" t="s">
        <v>14</v>
      </c>
      <c r="H8" s="43" t="s">
        <v>16</v>
      </c>
      <c r="I8" s="55">
        <v>62.8</v>
      </c>
      <c r="Q8" s="31">
        <f t="shared" si="0"/>
        <v>62.8</v>
      </c>
    </row>
    <row r="9" spans="1:17" x14ac:dyDescent="0.3">
      <c r="A9" s="61">
        <v>8</v>
      </c>
      <c r="B9" s="58">
        <v>43927</v>
      </c>
      <c r="C9" s="57" t="s">
        <v>73</v>
      </c>
      <c r="D9" s="57" t="s">
        <v>104</v>
      </c>
      <c r="E9" s="57" t="s">
        <v>112</v>
      </c>
      <c r="F9" s="57" t="s">
        <v>39</v>
      </c>
      <c r="G9" s="43" t="s">
        <v>39</v>
      </c>
      <c r="H9" s="43" t="s">
        <v>113</v>
      </c>
      <c r="L9" s="55">
        <v>100</v>
      </c>
      <c r="P9" s="55">
        <v>20</v>
      </c>
      <c r="Q9" s="31">
        <f t="shared" si="0"/>
        <v>120</v>
      </c>
    </row>
    <row r="10" spans="1:17" x14ac:dyDescent="0.3">
      <c r="A10" s="61">
        <v>9</v>
      </c>
      <c r="B10" s="58">
        <v>43927</v>
      </c>
      <c r="C10" s="61" t="s">
        <v>73</v>
      </c>
      <c r="D10" s="61" t="s">
        <v>104</v>
      </c>
      <c r="E10" s="57" t="s">
        <v>114</v>
      </c>
      <c r="F10" s="57" t="s">
        <v>115</v>
      </c>
      <c r="G10" s="43" t="s">
        <v>39</v>
      </c>
      <c r="H10" s="43" t="s">
        <v>116</v>
      </c>
      <c r="L10" s="55">
        <v>30</v>
      </c>
      <c r="Q10" s="31">
        <f t="shared" si="0"/>
        <v>30</v>
      </c>
    </row>
    <row r="11" spans="1:17" x14ac:dyDescent="0.3">
      <c r="A11" s="61">
        <v>10</v>
      </c>
      <c r="B11" s="58">
        <v>43927</v>
      </c>
      <c r="C11" s="61" t="s">
        <v>73</v>
      </c>
      <c r="D11" s="61" t="s">
        <v>104</v>
      </c>
      <c r="E11" s="57" t="s">
        <v>117</v>
      </c>
      <c r="F11" s="57" t="s">
        <v>118</v>
      </c>
      <c r="G11" s="43" t="s">
        <v>25</v>
      </c>
      <c r="H11" s="43" t="s">
        <v>119</v>
      </c>
      <c r="K11" s="55">
        <v>25</v>
      </c>
      <c r="P11" s="55">
        <v>5</v>
      </c>
      <c r="Q11" s="31">
        <f t="shared" si="0"/>
        <v>30</v>
      </c>
    </row>
    <row r="12" spans="1:17" x14ac:dyDescent="0.3">
      <c r="A12" s="61">
        <v>11</v>
      </c>
      <c r="B12" s="58">
        <v>43927</v>
      </c>
      <c r="C12" s="61" t="s">
        <v>73</v>
      </c>
      <c r="D12" s="61" t="s">
        <v>104</v>
      </c>
      <c r="E12" s="57" t="s">
        <v>120</v>
      </c>
      <c r="F12" s="57" t="s">
        <v>121</v>
      </c>
      <c r="G12" s="63" t="s">
        <v>55</v>
      </c>
      <c r="H12" s="63" t="s">
        <v>56</v>
      </c>
      <c r="O12" s="55">
        <v>100</v>
      </c>
      <c r="Q12" s="31">
        <f t="shared" si="0"/>
        <v>100</v>
      </c>
    </row>
    <row r="13" spans="1:17" x14ac:dyDescent="0.3">
      <c r="A13" s="61">
        <v>12</v>
      </c>
      <c r="B13" s="58">
        <v>43941</v>
      </c>
      <c r="C13" s="61" t="s">
        <v>73</v>
      </c>
      <c r="D13" s="61" t="s">
        <v>104</v>
      </c>
      <c r="E13" s="61" t="s">
        <v>122</v>
      </c>
      <c r="F13" s="61" t="s">
        <v>123</v>
      </c>
      <c r="G13" s="64" t="s">
        <v>25</v>
      </c>
      <c r="H13" s="64" t="s">
        <v>124</v>
      </c>
      <c r="K13" s="55">
        <v>160</v>
      </c>
      <c r="P13" s="55">
        <v>32</v>
      </c>
      <c r="Q13" s="31">
        <f t="shared" si="0"/>
        <v>192</v>
      </c>
    </row>
    <row r="14" spans="1:17" x14ac:dyDescent="0.3">
      <c r="A14" s="61">
        <v>13</v>
      </c>
      <c r="B14" s="58">
        <v>43941</v>
      </c>
      <c r="C14" s="61" t="s">
        <v>73</v>
      </c>
      <c r="D14" s="61" t="s">
        <v>104</v>
      </c>
      <c r="E14" s="61" t="s">
        <v>125</v>
      </c>
      <c r="G14" s="64" t="s">
        <v>39</v>
      </c>
      <c r="H14" s="57" t="s">
        <v>51</v>
      </c>
      <c r="L14" s="55">
        <v>55</v>
      </c>
      <c r="Q14" s="31">
        <f t="shared" si="0"/>
        <v>55</v>
      </c>
    </row>
    <row r="15" spans="1:17" x14ac:dyDescent="0.3">
      <c r="A15" s="61">
        <v>14</v>
      </c>
      <c r="B15" s="58">
        <v>43941</v>
      </c>
      <c r="C15" s="61" t="s">
        <v>73</v>
      </c>
      <c r="D15" s="61" t="s">
        <v>104</v>
      </c>
      <c r="E15" s="61" t="s">
        <v>126</v>
      </c>
      <c r="F15" s="61" t="s">
        <v>127</v>
      </c>
      <c r="G15" s="64" t="s">
        <v>39</v>
      </c>
      <c r="H15" s="64" t="s">
        <v>40</v>
      </c>
      <c r="L15" s="55">
        <v>9.6999999999999993</v>
      </c>
      <c r="P15" s="55">
        <v>0.49</v>
      </c>
      <c r="Q15" s="31">
        <f t="shared" si="0"/>
        <v>10.19</v>
      </c>
    </row>
    <row r="16" spans="1:17" x14ac:dyDescent="0.3">
      <c r="A16" s="61">
        <v>15</v>
      </c>
      <c r="B16" s="58">
        <v>43962</v>
      </c>
      <c r="C16" t="s">
        <v>73</v>
      </c>
      <c r="D16" t="s">
        <v>104</v>
      </c>
      <c r="E16" t="s">
        <v>125</v>
      </c>
      <c r="F16" t="s">
        <v>128</v>
      </c>
      <c r="G16" s="64" t="s">
        <v>39</v>
      </c>
      <c r="H16" s="57" t="s">
        <v>51</v>
      </c>
      <c r="L16" s="55">
        <v>55</v>
      </c>
      <c r="Q16" s="31">
        <f t="shared" si="0"/>
        <v>55</v>
      </c>
    </row>
    <row r="17" spans="1:17" x14ac:dyDescent="0.3">
      <c r="A17" s="61">
        <v>16</v>
      </c>
      <c r="B17" s="58">
        <v>43962</v>
      </c>
      <c r="C17" t="s">
        <v>73</v>
      </c>
      <c r="D17" t="s">
        <v>104</v>
      </c>
      <c r="E17" t="s">
        <v>125</v>
      </c>
      <c r="F17" t="s">
        <v>129</v>
      </c>
      <c r="G17" s="64" t="s">
        <v>39</v>
      </c>
      <c r="H17" s="57" t="s">
        <v>48</v>
      </c>
      <c r="L17" s="55">
        <v>80</v>
      </c>
      <c r="Q17" s="31">
        <f t="shared" si="0"/>
        <v>80</v>
      </c>
    </row>
    <row r="18" spans="1:17" x14ac:dyDescent="0.3">
      <c r="A18" s="61">
        <v>17</v>
      </c>
      <c r="B18" s="58">
        <v>43962</v>
      </c>
      <c r="C18" t="s">
        <v>73</v>
      </c>
      <c r="D18" t="s">
        <v>104</v>
      </c>
      <c r="E18" t="s">
        <v>91</v>
      </c>
      <c r="F18" s="57" t="s">
        <v>16</v>
      </c>
      <c r="G18" s="43" t="s">
        <v>14</v>
      </c>
      <c r="H18" s="63" t="s">
        <v>16</v>
      </c>
      <c r="I18" s="55">
        <v>113.4</v>
      </c>
      <c r="Q18" s="31">
        <f t="shared" si="0"/>
        <v>113.4</v>
      </c>
    </row>
    <row r="19" spans="1:17" x14ac:dyDescent="0.3">
      <c r="A19" s="61">
        <v>18</v>
      </c>
      <c r="B19" s="58">
        <v>43962</v>
      </c>
      <c r="C19" t="s">
        <v>73</v>
      </c>
      <c r="D19" t="s">
        <v>104</v>
      </c>
      <c r="E19" t="s">
        <v>105</v>
      </c>
      <c r="F19" s="57" t="s">
        <v>99</v>
      </c>
      <c r="G19" s="43" t="s">
        <v>14</v>
      </c>
      <c r="H19" s="43" t="s">
        <v>15</v>
      </c>
      <c r="I19" s="55">
        <v>375.39</v>
      </c>
      <c r="Q19" s="31">
        <f t="shared" si="0"/>
        <v>375.39</v>
      </c>
    </row>
    <row r="20" spans="1:17" x14ac:dyDescent="0.3">
      <c r="A20" s="61">
        <v>19</v>
      </c>
      <c r="B20" s="58">
        <v>43962</v>
      </c>
      <c r="C20" t="s">
        <v>73</v>
      </c>
      <c r="D20" t="s">
        <v>104</v>
      </c>
      <c r="E20" t="s">
        <v>105</v>
      </c>
      <c r="F20" s="57" t="s">
        <v>99</v>
      </c>
      <c r="G20" s="43" t="s">
        <v>14</v>
      </c>
      <c r="H20" s="61" t="s">
        <v>130</v>
      </c>
      <c r="I20" s="55">
        <v>202.2</v>
      </c>
      <c r="Q20" s="31">
        <f t="shared" si="0"/>
        <v>202.2</v>
      </c>
    </row>
    <row r="21" spans="1:17" x14ac:dyDescent="0.3">
      <c r="A21" s="61">
        <v>20</v>
      </c>
      <c r="B21" s="58">
        <v>43962</v>
      </c>
      <c r="C21" t="s">
        <v>73</v>
      </c>
      <c r="D21" t="s">
        <v>104</v>
      </c>
      <c r="E21" t="s">
        <v>105</v>
      </c>
      <c r="F21" s="57" t="s">
        <v>20</v>
      </c>
      <c r="G21" s="43" t="s">
        <v>20</v>
      </c>
      <c r="H21" s="43" t="s">
        <v>106</v>
      </c>
      <c r="J21" s="55">
        <v>13</v>
      </c>
      <c r="Q21" s="31">
        <f t="shared" si="0"/>
        <v>13</v>
      </c>
    </row>
    <row r="22" spans="1:17" x14ac:dyDescent="0.3">
      <c r="A22" s="61">
        <v>21</v>
      </c>
      <c r="B22" s="58">
        <v>43962</v>
      </c>
      <c r="C22" t="s">
        <v>73</v>
      </c>
      <c r="D22" t="s">
        <v>104</v>
      </c>
      <c r="E22" s="59" t="s">
        <v>114</v>
      </c>
      <c r="F22" s="57" t="s">
        <v>115</v>
      </c>
      <c r="G22" s="43" t="s">
        <v>39</v>
      </c>
      <c r="H22" s="43" t="s">
        <v>116</v>
      </c>
      <c r="L22" s="55">
        <v>20</v>
      </c>
      <c r="Q22" s="31">
        <f t="shared" si="0"/>
        <v>20</v>
      </c>
    </row>
    <row r="23" spans="1:17" x14ac:dyDescent="0.3">
      <c r="A23" s="61">
        <v>22</v>
      </c>
      <c r="B23" s="58">
        <v>43962</v>
      </c>
      <c r="C23" t="s">
        <v>73</v>
      </c>
      <c r="D23" t="s">
        <v>104</v>
      </c>
      <c r="E23" s="59" t="s">
        <v>131</v>
      </c>
      <c r="F23" s="61" t="s">
        <v>29</v>
      </c>
      <c r="G23" s="43" t="s">
        <v>25</v>
      </c>
      <c r="H23" s="43" t="s">
        <v>29</v>
      </c>
      <c r="K23" s="55">
        <v>926.17</v>
      </c>
      <c r="Q23" s="31">
        <f t="shared" si="0"/>
        <v>926.17</v>
      </c>
    </row>
    <row r="24" spans="1:17" x14ac:dyDescent="0.3">
      <c r="A24" s="61">
        <v>23</v>
      </c>
      <c r="B24" s="58">
        <v>43987</v>
      </c>
      <c r="C24" t="s">
        <v>73</v>
      </c>
      <c r="D24" t="s">
        <v>104</v>
      </c>
      <c r="E24" s="69" t="s">
        <v>132</v>
      </c>
      <c r="F24" s="70" t="s">
        <v>133</v>
      </c>
      <c r="G24" s="43" t="s">
        <v>39</v>
      </c>
      <c r="H24" t="s">
        <v>51</v>
      </c>
      <c r="L24" s="55">
        <v>55</v>
      </c>
      <c r="Q24" s="31">
        <f t="shared" si="0"/>
        <v>55</v>
      </c>
    </row>
    <row r="25" spans="1:17" x14ac:dyDescent="0.3">
      <c r="A25" s="61">
        <v>24</v>
      </c>
      <c r="B25" s="58">
        <v>43987</v>
      </c>
      <c r="C25" t="s">
        <v>73</v>
      </c>
      <c r="D25" t="s">
        <v>104</v>
      </c>
      <c r="E25" s="69" t="s">
        <v>132</v>
      </c>
      <c r="F25" s="70" t="s">
        <v>134</v>
      </c>
      <c r="G25" s="43" t="s">
        <v>39</v>
      </c>
      <c r="H25" t="s">
        <v>48</v>
      </c>
      <c r="L25" s="55">
        <v>80</v>
      </c>
      <c r="Q25" s="31">
        <f t="shared" si="0"/>
        <v>80</v>
      </c>
    </row>
    <row r="26" spans="1:17" x14ac:dyDescent="0.3">
      <c r="A26" s="61">
        <v>25</v>
      </c>
      <c r="B26" s="58">
        <v>43987</v>
      </c>
      <c r="C26" t="s">
        <v>73</v>
      </c>
      <c r="D26" t="s">
        <v>104</v>
      </c>
      <c r="E26" s="69" t="s">
        <v>105</v>
      </c>
      <c r="F26" t="s">
        <v>99</v>
      </c>
      <c r="G26" s="43" t="s">
        <v>14</v>
      </c>
      <c r="H26" t="s">
        <v>15</v>
      </c>
      <c r="I26" s="55">
        <v>375.39</v>
      </c>
      <c r="Q26" s="31">
        <f t="shared" si="0"/>
        <v>375.39</v>
      </c>
    </row>
    <row r="27" spans="1:17" x14ac:dyDescent="0.3">
      <c r="A27" s="61">
        <v>26</v>
      </c>
      <c r="B27" s="58">
        <v>43987</v>
      </c>
      <c r="C27" t="s">
        <v>73</v>
      </c>
      <c r="D27" t="s">
        <v>104</v>
      </c>
      <c r="E27" s="69" t="s">
        <v>105</v>
      </c>
      <c r="F27" t="s">
        <v>99</v>
      </c>
      <c r="G27" s="43" t="s">
        <v>14</v>
      </c>
      <c r="H27" t="s">
        <v>130</v>
      </c>
      <c r="I27" s="55">
        <v>202.2</v>
      </c>
      <c r="Q27" s="31">
        <f t="shared" si="0"/>
        <v>202.2</v>
      </c>
    </row>
    <row r="28" spans="1:17" x14ac:dyDescent="0.3">
      <c r="A28" s="61">
        <v>27</v>
      </c>
      <c r="B28" s="58">
        <v>43987</v>
      </c>
      <c r="C28" t="s">
        <v>73</v>
      </c>
      <c r="D28" t="s">
        <v>104</v>
      </c>
      <c r="E28" s="69" t="s">
        <v>105</v>
      </c>
      <c r="F28" t="s">
        <v>20</v>
      </c>
      <c r="G28" s="43" t="s">
        <v>20</v>
      </c>
      <c r="H28" t="s">
        <v>106</v>
      </c>
      <c r="J28" s="55">
        <v>13</v>
      </c>
      <c r="Q28" s="31">
        <f t="shared" si="0"/>
        <v>13</v>
      </c>
    </row>
    <row r="29" spans="1:17" x14ac:dyDescent="0.3">
      <c r="A29" s="61">
        <v>28</v>
      </c>
      <c r="B29" s="58">
        <v>43987</v>
      </c>
      <c r="C29" t="s">
        <v>73</v>
      </c>
      <c r="D29" t="s">
        <v>104</v>
      </c>
      <c r="E29" s="69" t="s">
        <v>105</v>
      </c>
      <c r="F29" t="s">
        <v>20</v>
      </c>
      <c r="G29" s="43" t="s">
        <v>20</v>
      </c>
      <c r="H29" t="s">
        <v>23</v>
      </c>
      <c r="J29" s="55">
        <v>16.649999999999999</v>
      </c>
      <c r="Q29" s="31">
        <f t="shared" si="0"/>
        <v>16.649999999999999</v>
      </c>
    </row>
    <row r="30" spans="1:17" x14ac:dyDescent="0.3">
      <c r="A30" s="61">
        <v>29</v>
      </c>
      <c r="B30" s="58">
        <v>43987</v>
      </c>
      <c r="C30" t="s">
        <v>73</v>
      </c>
      <c r="D30" t="s">
        <v>104</v>
      </c>
      <c r="E30" s="69" t="s">
        <v>105</v>
      </c>
      <c r="F30" t="s">
        <v>135</v>
      </c>
      <c r="G30" s="43" t="s">
        <v>20</v>
      </c>
      <c r="H30" t="s">
        <v>22</v>
      </c>
      <c r="J30" s="55">
        <v>11.99</v>
      </c>
      <c r="P30" s="55">
        <v>2.4</v>
      </c>
      <c r="Q30" s="31">
        <f t="shared" si="0"/>
        <v>14.39</v>
      </c>
    </row>
    <row r="31" spans="1:17" x14ac:dyDescent="0.3">
      <c r="A31" s="61">
        <v>30</v>
      </c>
      <c r="B31" s="58">
        <v>43987</v>
      </c>
      <c r="C31" t="s">
        <v>73</v>
      </c>
      <c r="D31" t="s">
        <v>104</v>
      </c>
      <c r="E31" s="69" t="s">
        <v>105</v>
      </c>
      <c r="F31" t="s">
        <v>136</v>
      </c>
      <c r="G31" s="43" t="s">
        <v>25</v>
      </c>
      <c r="H31" t="s">
        <v>109</v>
      </c>
      <c r="K31" s="55">
        <v>2.91</v>
      </c>
      <c r="P31" s="55">
        <v>0.57999999999999996</v>
      </c>
      <c r="Q31" s="31">
        <f t="shared" si="0"/>
        <v>3.49</v>
      </c>
    </row>
    <row r="32" spans="1:17" x14ac:dyDescent="0.3">
      <c r="A32" s="61">
        <v>31</v>
      </c>
      <c r="B32" s="58">
        <v>43987</v>
      </c>
      <c r="C32" t="s">
        <v>73</v>
      </c>
      <c r="D32" t="s">
        <v>104</v>
      </c>
      <c r="E32" s="69" t="s">
        <v>91</v>
      </c>
      <c r="F32" t="s">
        <v>16</v>
      </c>
      <c r="G32" s="43" t="s">
        <v>14</v>
      </c>
      <c r="H32" t="s">
        <v>16</v>
      </c>
      <c r="I32" s="55">
        <v>113.4</v>
      </c>
      <c r="Q32" s="31">
        <f t="shared" si="0"/>
        <v>113.4</v>
      </c>
    </row>
    <row r="33" spans="1:17" x14ac:dyDescent="0.3">
      <c r="A33" s="61">
        <v>32</v>
      </c>
      <c r="B33" s="58">
        <v>43994</v>
      </c>
      <c r="C33" t="s">
        <v>73</v>
      </c>
      <c r="D33" t="s">
        <v>104</v>
      </c>
      <c r="E33" s="69" t="s">
        <v>114</v>
      </c>
      <c r="F33" t="s">
        <v>137</v>
      </c>
      <c r="G33" s="43" t="s">
        <v>39</v>
      </c>
      <c r="H33" t="s">
        <v>138</v>
      </c>
      <c r="L33" s="55">
        <v>40</v>
      </c>
      <c r="Q33" s="31">
        <f t="shared" si="0"/>
        <v>40</v>
      </c>
    </row>
    <row r="34" spans="1:17" x14ac:dyDescent="0.3">
      <c r="A34" s="61">
        <v>33</v>
      </c>
      <c r="B34" s="58">
        <v>43994</v>
      </c>
      <c r="C34" t="s">
        <v>73</v>
      </c>
      <c r="D34" t="s">
        <v>104</v>
      </c>
      <c r="E34" s="69" t="s">
        <v>139</v>
      </c>
      <c r="F34" s="70" t="s">
        <v>140</v>
      </c>
      <c r="G34" s="43" t="s">
        <v>25</v>
      </c>
      <c r="H34" t="s">
        <v>141</v>
      </c>
      <c r="K34" s="55">
        <v>112.77</v>
      </c>
      <c r="P34" s="55">
        <v>22.55</v>
      </c>
      <c r="Q34" s="31">
        <f t="shared" si="0"/>
        <v>135.32</v>
      </c>
    </row>
    <row r="35" spans="1:17" x14ac:dyDescent="0.3">
      <c r="A35" s="61">
        <v>34</v>
      </c>
      <c r="B35" s="58">
        <v>44012</v>
      </c>
      <c r="C35" t="s">
        <v>73</v>
      </c>
      <c r="D35" t="s">
        <v>104</v>
      </c>
      <c r="E35" s="69" t="s">
        <v>93</v>
      </c>
      <c r="F35" s="70" t="s">
        <v>142</v>
      </c>
      <c r="G35" s="43" t="s">
        <v>25</v>
      </c>
      <c r="H35" t="s">
        <v>143</v>
      </c>
      <c r="K35" s="55">
        <v>18</v>
      </c>
      <c r="Q35" s="31">
        <f t="shared" si="0"/>
        <v>18</v>
      </c>
    </row>
    <row r="36" spans="1:17" x14ac:dyDescent="0.3">
      <c r="A36" s="61">
        <v>35</v>
      </c>
      <c r="B36" s="58">
        <v>44015</v>
      </c>
      <c r="C36" t="s">
        <v>73</v>
      </c>
      <c r="D36" t="s">
        <v>104</v>
      </c>
      <c r="E36" t="s">
        <v>112</v>
      </c>
      <c r="F36" t="s">
        <v>39</v>
      </c>
      <c r="G36" s="43" t="s">
        <v>39</v>
      </c>
      <c r="H36" t="s">
        <v>113</v>
      </c>
      <c r="L36" s="55">
        <v>320.83</v>
      </c>
      <c r="P36" s="55">
        <v>64.17</v>
      </c>
      <c r="Q36" s="31">
        <f t="shared" si="0"/>
        <v>385</v>
      </c>
    </row>
    <row r="37" spans="1:17" x14ac:dyDescent="0.3">
      <c r="A37" s="61">
        <v>36</v>
      </c>
      <c r="B37" s="58">
        <v>44015</v>
      </c>
      <c r="C37" t="s">
        <v>73</v>
      </c>
      <c r="D37" t="s">
        <v>104</v>
      </c>
      <c r="E37" t="s">
        <v>114</v>
      </c>
      <c r="F37" s="80" t="s">
        <v>137</v>
      </c>
      <c r="G37" s="43" t="s">
        <v>39</v>
      </c>
      <c r="H37" t="s">
        <v>144</v>
      </c>
      <c r="L37" s="55">
        <v>40</v>
      </c>
      <c r="Q37" s="31">
        <f t="shared" si="0"/>
        <v>40</v>
      </c>
    </row>
    <row r="38" spans="1:17" x14ac:dyDescent="0.3">
      <c r="A38" s="61">
        <v>37</v>
      </c>
      <c r="B38" s="58">
        <v>44015</v>
      </c>
      <c r="C38" t="s">
        <v>73</v>
      </c>
      <c r="D38" t="s">
        <v>104</v>
      </c>
      <c r="E38" t="s">
        <v>145</v>
      </c>
      <c r="F38" t="s">
        <v>146</v>
      </c>
      <c r="G38" s="43" t="s">
        <v>25</v>
      </c>
      <c r="H38" t="s">
        <v>147</v>
      </c>
      <c r="K38" s="55">
        <v>34.1</v>
      </c>
      <c r="Q38" s="31">
        <f t="shared" si="0"/>
        <v>34.1</v>
      </c>
    </row>
    <row r="39" spans="1:17" x14ac:dyDescent="0.3">
      <c r="A39" s="61">
        <v>38</v>
      </c>
      <c r="B39" s="58">
        <v>44015</v>
      </c>
      <c r="C39" t="s">
        <v>73</v>
      </c>
      <c r="D39" t="s">
        <v>104</v>
      </c>
      <c r="E39" t="s">
        <v>148</v>
      </c>
      <c r="F39" t="s">
        <v>149</v>
      </c>
      <c r="G39" s="43" t="s">
        <v>25</v>
      </c>
      <c r="H39" t="s">
        <v>147</v>
      </c>
      <c r="K39" s="55">
        <v>60</v>
      </c>
      <c r="P39" s="55">
        <v>12</v>
      </c>
      <c r="Q39" s="31">
        <f t="shared" si="0"/>
        <v>72</v>
      </c>
    </row>
    <row r="40" spans="1:17" x14ac:dyDescent="0.3">
      <c r="A40" s="61">
        <v>39</v>
      </c>
      <c r="B40" s="58">
        <v>44015</v>
      </c>
      <c r="C40" t="s">
        <v>73</v>
      </c>
      <c r="D40" t="s">
        <v>104</v>
      </c>
      <c r="E40" t="s">
        <v>132</v>
      </c>
      <c r="F40">
        <v>1304</v>
      </c>
      <c r="G40" s="43" t="s">
        <v>39</v>
      </c>
      <c r="H40" t="s">
        <v>51</v>
      </c>
      <c r="L40" s="55">
        <v>55</v>
      </c>
      <c r="Q40" s="31">
        <f t="shared" si="0"/>
        <v>55</v>
      </c>
    </row>
    <row r="41" spans="1:17" x14ac:dyDescent="0.3">
      <c r="A41" s="61">
        <v>40</v>
      </c>
      <c r="B41" s="58">
        <v>44015</v>
      </c>
      <c r="C41" t="s">
        <v>73</v>
      </c>
      <c r="D41" t="s">
        <v>104</v>
      </c>
      <c r="E41" t="s">
        <v>132</v>
      </c>
      <c r="F41">
        <v>1324</v>
      </c>
      <c r="G41" s="43" t="s">
        <v>39</v>
      </c>
      <c r="H41" t="s">
        <v>48</v>
      </c>
      <c r="L41" s="55">
        <v>80</v>
      </c>
      <c r="Q41" s="31">
        <f t="shared" si="0"/>
        <v>80</v>
      </c>
    </row>
    <row r="42" spans="1:17" x14ac:dyDescent="0.3">
      <c r="A42" s="61">
        <v>41</v>
      </c>
      <c r="B42" s="58">
        <v>44019</v>
      </c>
      <c r="C42" t="s">
        <v>73</v>
      </c>
      <c r="D42" t="s">
        <v>104</v>
      </c>
      <c r="E42" s="69" t="s">
        <v>105</v>
      </c>
      <c r="F42" t="s">
        <v>99</v>
      </c>
      <c r="G42" s="43" t="s">
        <v>14</v>
      </c>
      <c r="H42" t="s">
        <v>15</v>
      </c>
      <c r="I42" s="55">
        <v>375.39</v>
      </c>
      <c r="Q42" s="31">
        <f t="shared" si="0"/>
        <v>375.39</v>
      </c>
    </row>
    <row r="43" spans="1:17" x14ac:dyDescent="0.3">
      <c r="A43" s="61">
        <v>42</v>
      </c>
      <c r="B43" s="58">
        <v>44019</v>
      </c>
      <c r="C43" t="s">
        <v>73</v>
      </c>
      <c r="D43" t="s">
        <v>104</v>
      </c>
      <c r="E43" s="69" t="s">
        <v>105</v>
      </c>
      <c r="F43" t="s">
        <v>99</v>
      </c>
      <c r="G43" s="43" t="s">
        <v>14</v>
      </c>
      <c r="H43" t="s">
        <v>130</v>
      </c>
      <c r="I43" s="55">
        <v>202.2</v>
      </c>
      <c r="Q43" s="31">
        <f t="shared" si="0"/>
        <v>202.2</v>
      </c>
    </row>
    <row r="44" spans="1:17" x14ac:dyDescent="0.3">
      <c r="A44" s="61">
        <v>43</v>
      </c>
      <c r="B44" s="58">
        <v>44019</v>
      </c>
      <c r="C44" t="s">
        <v>73</v>
      </c>
      <c r="D44" t="s">
        <v>104</v>
      </c>
      <c r="E44" s="69" t="s">
        <v>105</v>
      </c>
      <c r="F44" t="s">
        <v>20</v>
      </c>
      <c r="G44" s="43" t="s">
        <v>20</v>
      </c>
      <c r="H44" t="s">
        <v>106</v>
      </c>
      <c r="J44" s="55">
        <v>13</v>
      </c>
      <c r="Q44" s="31">
        <f t="shared" si="0"/>
        <v>13</v>
      </c>
    </row>
    <row r="45" spans="1:17" x14ac:dyDescent="0.3">
      <c r="A45" s="61">
        <v>44</v>
      </c>
      <c r="B45" s="58">
        <v>44019</v>
      </c>
      <c r="C45" t="s">
        <v>73</v>
      </c>
      <c r="D45" t="s">
        <v>104</v>
      </c>
      <c r="E45" s="69" t="s">
        <v>105</v>
      </c>
      <c r="F45" t="s">
        <v>20</v>
      </c>
      <c r="G45" s="43" t="s">
        <v>20</v>
      </c>
      <c r="H45" t="s">
        <v>23</v>
      </c>
      <c r="J45" s="55">
        <v>23.41</v>
      </c>
      <c r="Q45" s="31">
        <f t="shared" si="0"/>
        <v>23.41</v>
      </c>
    </row>
    <row r="46" spans="1:17" x14ac:dyDescent="0.3">
      <c r="A46" s="61">
        <v>45</v>
      </c>
      <c r="B46" s="58">
        <v>44019</v>
      </c>
      <c r="C46" t="s">
        <v>73</v>
      </c>
      <c r="D46" t="s">
        <v>104</v>
      </c>
      <c r="E46" s="69" t="s">
        <v>105</v>
      </c>
      <c r="F46" t="s">
        <v>135</v>
      </c>
      <c r="G46" s="43" t="s">
        <v>20</v>
      </c>
      <c r="H46" t="s">
        <v>22</v>
      </c>
      <c r="J46" s="55">
        <v>77.349999999999994</v>
      </c>
      <c r="P46" s="55">
        <v>15.47</v>
      </c>
      <c r="Q46" s="31">
        <f t="shared" si="0"/>
        <v>92.82</v>
      </c>
    </row>
    <row r="47" spans="1:17" x14ac:dyDescent="0.3">
      <c r="A47" s="61">
        <v>46</v>
      </c>
      <c r="B47" s="58">
        <v>44019</v>
      </c>
      <c r="C47" t="s">
        <v>73</v>
      </c>
      <c r="D47" t="s">
        <v>104</v>
      </c>
      <c r="E47" s="69" t="s">
        <v>105</v>
      </c>
      <c r="F47" t="s">
        <v>150</v>
      </c>
      <c r="G47" s="43" t="s">
        <v>25</v>
      </c>
      <c r="H47" t="s">
        <v>109</v>
      </c>
      <c r="K47" s="55">
        <v>20.83</v>
      </c>
      <c r="P47" s="55">
        <v>4.16</v>
      </c>
      <c r="Q47" s="31">
        <f t="shared" si="0"/>
        <v>24.99</v>
      </c>
    </row>
    <row r="48" spans="1:17" x14ac:dyDescent="0.3">
      <c r="A48" s="61">
        <v>47</v>
      </c>
      <c r="B48" s="58">
        <v>44019</v>
      </c>
      <c r="C48" t="s">
        <v>73</v>
      </c>
      <c r="D48" t="s">
        <v>104</v>
      </c>
      <c r="E48" s="69" t="s">
        <v>105</v>
      </c>
      <c r="F48" t="s">
        <v>151</v>
      </c>
      <c r="G48" s="43" t="s">
        <v>39</v>
      </c>
      <c r="H48" t="s">
        <v>152</v>
      </c>
      <c r="L48" s="55">
        <v>131.61000000000001</v>
      </c>
      <c r="P48" s="55">
        <v>26.33</v>
      </c>
      <c r="Q48" s="31">
        <f t="shared" si="0"/>
        <v>157.94</v>
      </c>
    </row>
    <row r="49" spans="1:17" x14ac:dyDescent="0.3">
      <c r="A49" s="61">
        <v>48</v>
      </c>
      <c r="B49" s="58">
        <v>44019</v>
      </c>
      <c r="C49" t="s">
        <v>73</v>
      </c>
      <c r="D49" t="s">
        <v>104</v>
      </c>
      <c r="E49" t="s">
        <v>91</v>
      </c>
      <c r="F49" t="s">
        <v>16</v>
      </c>
      <c r="G49" s="43" t="s">
        <v>14</v>
      </c>
      <c r="H49" t="s">
        <v>16</v>
      </c>
      <c r="I49" s="55">
        <v>113.4</v>
      </c>
      <c r="Q49" s="31">
        <f t="shared" si="0"/>
        <v>113.4</v>
      </c>
    </row>
    <row r="50" spans="1:17" x14ac:dyDescent="0.3">
      <c r="A50" s="61">
        <v>49</v>
      </c>
      <c r="B50" s="58">
        <v>44022</v>
      </c>
      <c r="C50" s="59" t="s">
        <v>73</v>
      </c>
      <c r="D50" t="s">
        <v>104</v>
      </c>
      <c r="E50" t="s">
        <v>126</v>
      </c>
      <c r="F50" t="s">
        <v>127</v>
      </c>
      <c r="G50" s="43" t="s">
        <v>39</v>
      </c>
      <c r="H50" t="s">
        <v>40</v>
      </c>
      <c r="L50" s="55">
        <v>9.6999999999999993</v>
      </c>
      <c r="P50" s="55">
        <v>0.49</v>
      </c>
      <c r="Q50" s="31">
        <f t="shared" si="0"/>
        <v>10.19</v>
      </c>
    </row>
    <row r="51" spans="1:17" x14ac:dyDescent="0.3">
      <c r="A51" s="61">
        <v>50</v>
      </c>
      <c r="B51" s="58">
        <v>44022</v>
      </c>
      <c r="C51" s="59" t="s">
        <v>73</v>
      </c>
      <c r="D51" t="s">
        <v>104</v>
      </c>
      <c r="E51" t="s">
        <v>153</v>
      </c>
      <c r="F51" t="s">
        <v>154</v>
      </c>
      <c r="G51" s="81" t="s">
        <v>59</v>
      </c>
      <c r="H51" s="81" t="s">
        <v>60</v>
      </c>
      <c r="M51" s="55">
        <v>2935.06</v>
      </c>
      <c r="P51" s="55">
        <v>587.01</v>
      </c>
      <c r="Q51" s="31">
        <f t="shared" si="0"/>
        <v>3522.0699999999997</v>
      </c>
    </row>
    <row r="52" spans="1:17" x14ac:dyDescent="0.3">
      <c r="A52" s="61">
        <v>51</v>
      </c>
      <c r="B52" s="58">
        <v>44022</v>
      </c>
      <c r="C52" s="59" t="s">
        <v>73</v>
      </c>
      <c r="D52" t="s">
        <v>104</v>
      </c>
      <c r="E52" t="s">
        <v>155</v>
      </c>
      <c r="F52" t="s">
        <v>146</v>
      </c>
      <c r="G52" s="43" t="s">
        <v>25</v>
      </c>
      <c r="H52" s="81" t="s">
        <v>156</v>
      </c>
      <c r="K52" s="55">
        <v>116</v>
      </c>
      <c r="P52" s="55">
        <v>0.8</v>
      </c>
      <c r="Q52" s="31">
        <f t="shared" si="0"/>
        <v>116.8</v>
      </c>
    </row>
    <row r="53" spans="1:17" x14ac:dyDescent="0.3">
      <c r="A53" s="61">
        <v>52</v>
      </c>
      <c r="B53" s="58">
        <v>44050</v>
      </c>
      <c r="C53" s="59" t="s">
        <v>73</v>
      </c>
      <c r="D53" t="s">
        <v>104</v>
      </c>
      <c r="E53" t="s">
        <v>105</v>
      </c>
      <c r="F53" t="s">
        <v>99</v>
      </c>
      <c r="G53" s="43" t="s">
        <v>14</v>
      </c>
      <c r="H53" t="s">
        <v>15</v>
      </c>
      <c r="I53" s="55">
        <v>375.39</v>
      </c>
      <c r="Q53" s="31">
        <f t="shared" si="0"/>
        <v>375.39</v>
      </c>
    </row>
    <row r="54" spans="1:17" x14ac:dyDescent="0.3">
      <c r="A54" s="61">
        <v>53</v>
      </c>
      <c r="B54" s="58">
        <v>44050</v>
      </c>
      <c r="C54" s="59" t="s">
        <v>73</v>
      </c>
      <c r="D54" t="s">
        <v>104</v>
      </c>
      <c r="E54" t="s">
        <v>105</v>
      </c>
      <c r="F54" t="s">
        <v>20</v>
      </c>
      <c r="G54" s="43" t="s">
        <v>20</v>
      </c>
      <c r="H54" t="s">
        <v>106</v>
      </c>
      <c r="J54" s="55">
        <v>13</v>
      </c>
      <c r="Q54" s="31">
        <f t="shared" si="0"/>
        <v>13</v>
      </c>
    </row>
    <row r="55" spans="1:17" x14ac:dyDescent="0.3">
      <c r="A55" s="61">
        <v>54</v>
      </c>
      <c r="B55" s="58">
        <v>44050</v>
      </c>
      <c r="C55" s="59" t="s">
        <v>73</v>
      </c>
      <c r="D55" t="s">
        <v>104</v>
      </c>
      <c r="E55" t="s">
        <v>105</v>
      </c>
      <c r="F55" t="s">
        <v>20</v>
      </c>
      <c r="G55" s="43" t="s">
        <v>20</v>
      </c>
      <c r="H55" t="s">
        <v>23</v>
      </c>
      <c r="J55" s="55">
        <v>8.33</v>
      </c>
      <c r="Q55" s="31">
        <f t="shared" si="0"/>
        <v>8.33</v>
      </c>
    </row>
    <row r="56" spans="1:17" x14ac:dyDescent="0.3">
      <c r="A56" s="61">
        <v>55</v>
      </c>
      <c r="B56" s="58">
        <v>44050</v>
      </c>
      <c r="C56" s="59" t="s">
        <v>73</v>
      </c>
      <c r="D56" t="s">
        <v>104</v>
      </c>
      <c r="E56" t="s">
        <v>105</v>
      </c>
      <c r="F56" t="s">
        <v>157</v>
      </c>
      <c r="G56" s="43" t="s">
        <v>25</v>
      </c>
      <c r="H56" t="s">
        <v>109</v>
      </c>
      <c r="K56" s="55">
        <v>2.91</v>
      </c>
      <c r="P56" s="55">
        <v>0.57999999999999996</v>
      </c>
      <c r="Q56" s="31">
        <f t="shared" si="0"/>
        <v>3.49</v>
      </c>
    </row>
    <row r="57" spans="1:17" x14ac:dyDescent="0.3">
      <c r="A57" s="61">
        <v>56</v>
      </c>
      <c r="B57" s="58">
        <v>44050</v>
      </c>
      <c r="C57" s="59" t="s">
        <v>73</v>
      </c>
      <c r="D57" t="s">
        <v>104</v>
      </c>
      <c r="E57" t="s">
        <v>88</v>
      </c>
      <c r="F57" t="s">
        <v>158</v>
      </c>
      <c r="G57" s="43" t="s">
        <v>39</v>
      </c>
      <c r="H57" t="s">
        <v>159</v>
      </c>
      <c r="L57" s="55">
        <v>1118</v>
      </c>
      <c r="P57" s="55">
        <v>223.6</v>
      </c>
      <c r="Q57" s="31">
        <f t="shared" si="0"/>
        <v>1341.6</v>
      </c>
    </row>
    <row r="58" spans="1:17" x14ac:dyDescent="0.3">
      <c r="A58" s="61">
        <v>57</v>
      </c>
      <c r="B58" s="58">
        <v>44050</v>
      </c>
      <c r="C58" s="59" t="s">
        <v>73</v>
      </c>
      <c r="D58" t="s">
        <v>104</v>
      </c>
      <c r="E58" t="s">
        <v>132</v>
      </c>
      <c r="F58">
        <v>1352</v>
      </c>
      <c r="G58" s="43" t="s">
        <v>39</v>
      </c>
      <c r="H58" t="s">
        <v>160</v>
      </c>
      <c r="L58" s="55">
        <v>40</v>
      </c>
      <c r="Q58" s="31">
        <f t="shared" si="0"/>
        <v>40</v>
      </c>
    </row>
    <row r="59" spans="1:17" x14ac:dyDescent="0.3">
      <c r="A59" s="61">
        <v>58</v>
      </c>
      <c r="B59" s="58">
        <v>44050</v>
      </c>
      <c r="C59" s="59" t="s">
        <v>73</v>
      </c>
      <c r="D59" t="s">
        <v>104</v>
      </c>
      <c r="E59" t="s">
        <v>132</v>
      </c>
      <c r="F59">
        <v>1382</v>
      </c>
      <c r="G59" s="43" t="s">
        <v>39</v>
      </c>
      <c r="H59" t="s">
        <v>51</v>
      </c>
      <c r="L59" s="55">
        <v>55</v>
      </c>
      <c r="Q59" s="31">
        <f t="shared" si="0"/>
        <v>55</v>
      </c>
    </row>
    <row r="60" spans="1:17" x14ac:dyDescent="0.3">
      <c r="A60" s="61">
        <v>59</v>
      </c>
      <c r="B60" s="58">
        <v>44050</v>
      </c>
      <c r="C60" s="59" t="s">
        <v>73</v>
      </c>
      <c r="D60" t="s">
        <v>104</v>
      </c>
      <c r="E60" t="s">
        <v>132</v>
      </c>
      <c r="F60">
        <v>1395</v>
      </c>
      <c r="G60" s="43" t="s">
        <v>39</v>
      </c>
      <c r="H60" t="s">
        <v>48</v>
      </c>
      <c r="L60" s="55">
        <v>80</v>
      </c>
      <c r="Q60" s="31">
        <f t="shared" si="0"/>
        <v>80</v>
      </c>
    </row>
    <row r="61" spans="1:17" x14ac:dyDescent="0.3">
      <c r="A61" s="61">
        <v>60</v>
      </c>
      <c r="B61" s="58">
        <v>44050</v>
      </c>
      <c r="C61" s="59" t="s">
        <v>73</v>
      </c>
      <c r="D61" t="s">
        <v>104</v>
      </c>
      <c r="E61" s="69" t="s">
        <v>112</v>
      </c>
      <c r="F61" s="70">
        <v>69356</v>
      </c>
      <c r="G61" s="43" t="s">
        <v>39</v>
      </c>
      <c r="H61" t="s">
        <v>113</v>
      </c>
      <c r="L61" s="55">
        <v>120.83</v>
      </c>
      <c r="P61" s="55">
        <v>24.17</v>
      </c>
      <c r="Q61" s="31">
        <f t="shared" si="0"/>
        <v>145</v>
      </c>
    </row>
    <row r="62" spans="1:17" x14ac:dyDescent="0.3">
      <c r="A62" s="61">
        <v>61</v>
      </c>
      <c r="B62" s="58">
        <v>44050</v>
      </c>
      <c r="C62" s="59" t="s">
        <v>73</v>
      </c>
      <c r="D62" t="s">
        <v>104</v>
      </c>
      <c r="E62" s="69" t="s">
        <v>91</v>
      </c>
      <c r="F62" s="70"/>
      <c r="G62" s="43" t="s">
        <v>14</v>
      </c>
      <c r="H62" t="s">
        <v>16</v>
      </c>
      <c r="I62" s="55">
        <v>62.8</v>
      </c>
      <c r="Q62" s="31">
        <f t="shared" si="0"/>
        <v>62.8</v>
      </c>
    </row>
    <row r="63" spans="1:17" x14ac:dyDescent="0.3">
      <c r="A63" s="61">
        <v>62</v>
      </c>
      <c r="B63" s="58">
        <v>44050</v>
      </c>
      <c r="C63" s="59" t="s">
        <v>73</v>
      </c>
      <c r="D63" t="s">
        <v>104</v>
      </c>
      <c r="E63" s="69" t="s">
        <v>114</v>
      </c>
      <c r="F63" s="70" t="s">
        <v>161</v>
      </c>
      <c r="G63" s="43" t="s">
        <v>39</v>
      </c>
      <c r="H63" s="81" t="s">
        <v>116</v>
      </c>
      <c r="L63" s="55">
        <v>50</v>
      </c>
      <c r="Q63" s="31">
        <f t="shared" si="0"/>
        <v>50</v>
      </c>
    </row>
    <row r="64" spans="1:17" x14ac:dyDescent="0.3">
      <c r="A64" s="61">
        <v>63</v>
      </c>
      <c r="B64" s="58">
        <v>44082</v>
      </c>
      <c r="C64" t="s">
        <v>73</v>
      </c>
      <c r="D64" t="s">
        <v>104</v>
      </c>
      <c r="E64" s="69" t="s">
        <v>112</v>
      </c>
      <c r="F64" s="70">
        <v>70022</v>
      </c>
      <c r="G64" s="43" t="s">
        <v>39</v>
      </c>
      <c r="H64" t="s">
        <v>113</v>
      </c>
      <c r="L64" s="55">
        <v>120.83</v>
      </c>
      <c r="P64" s="55">
        <v>24.17</v>
      </c>
      <c r="Q64" s="31">
        <f t="shared" si="0"/>
        <v>145</v>
      </c>
    </row>
    <row r="65" spans="1:17" x14ac:dyDescent="0.3">
      <c r="A65" s="61">
        <v>64</v>
      </c>
      <c r="B65" s="58">
        <v>44082</v>
      </c>
      <c r="C65" t="s">
        <v>73</v>
      </c>
      <c r="D65" t="s">
        <v>104</v>
      </c>
      <c r="E65" s="69" t="s">
        <v>91</v>
      </c>
      <c r="F65" s="70"/>
      <c r="G65" s="43" t="s">
        <v>14</v>
      </c>
      <c r="H65" t="s">
        <v>16</v>
      </c>
      <c r="I65" s="55">
        <v>81.2</v>
      </c>
      <c r="Q65" s="31">
        <f t="shared" si="0"/>
        <v>81.2</v>
      </c>
    </row>
    <row r="66" spans="1:17" x14ac:dyDescent="0.3">
      <c r="A66" s="61">
        <v>65</v>
      </c>
      <c r="B66" s="58">
        <v>44082</v>
      </c>
      <c r="C66" t="s">
        <v>73</v>
      </c>
      <c r="D66" t="s">
        <v>104</v>
      </c>
      <c r="E66" s="69" t="s">
        <v>105</v>
      </c>
      <c r="F66" s="70" t="s">
        <v>99</v>
      </c>
      <c r="G66" s="43" t="s">
        <v>14</v>
      </c>
      <c r="H66" t="s">
        <v>15</v>
      </c>
      <c r="I66" s="55">
        <v>427.7</v>
      </c>
      <c r="Q66" s="31">
        <f t="shared" si="0"/>
        <v>427.7</v>
      </c>
    </row>
    <row r="67" spans="1:17" x14ac:dyDescent="0.3">
      <c r="A67" s="61">
        <v>66</v>
      </c>
      <c r="B67" s="58">
        <v>44082</v>
      </c>
      <c r="C67" t="s">
        <v>73</v>
      </c>
      <c r="D67" t="s">
        <v>104</v>
      </c>
      <c r="E67" s="69" t="s">
        <v>105</v>
      </c>
      <c r="F67" s="70" t="s">
        <v>99</v>
      </c>
      <c r="G67" s="43" t="s">
        <v>14</v>
      </c>
      <c r="H67" t="s">
        <v>130</v>
      </c>
      <c r="I67" s="55">
        <v>20.399999999999999</v>
      </c>
      <c r="Q67" s="31"/>
    </row>
    <row r="68" spans="1:17" x14ac:dyDescent="0.3">
      <c r="A68" s="61">
        <v>67</v>
      </c>
      <c r="B68" s="58">
        <v>44082</v>
      </c>
      <c r="C68" t="s">
        <v>73</v>
      </c>
      <c r="D68" t="s">
        <v>104</v>
      </c>
      <c r="E68" t="s">
        <v>105</v>
      </c>
      <c r="F68" t="s">
        <v>20</v>
      </c>
      <c r="G68" s="43" t="s">
        <v>20</v>
      </c>
      <c r="H68" t="s">
        <v>106</v>
      </c>
      <c r="J68" s="55">
        <v>13</v>
      </c>
      <c r="Q68" s="31">
        <f t="shared" si="0"/>
        <v>13</v>
      </c>
    </row>
    <row r="69" spans="1:17" x14ac:dyDescent="0.3">
      <c r="A69" s="61">
        <v>68</v>
      </c>
      <c r="B69" s="58">
        <v>44082</v>
      </c>
      <c r="C69" t="s">
        <v>73</v>
      </c>
      <c r="D69" t="s">
        <v>104</v>
      </c>
      <c r="E69" t="s">
        <v>105</v>
      </c>
      <c r="F69" t="s">
        <v>20</v>
      </c>
      <c r="G69" s="43" t="s">
        <v>20</v>
      </c>
      <c r="H69" t="s">
        <v>23</v>
      </c>
      <c r="J69" s="55">
        <v>8.33</v>
      </c>
      <c r="Q69" s="31">
        <f t="shared" si="0"/>
        <v>8.33</v>
      </c>
    </row>
    <row r="70" spans="1:17" x14ac:dyDescent="0.3">
      <c r="A70" s="61">
        <v>69</v>
      </c>
      <c r="B70" s="58">
        <v>44082</v>
      </c>
      <c r="C70" t="s">
        <v>73</v>
      </c>
      <c r="D70" t="s">
        <v>104</v>
      </c>
      <c r="E70" t="s">
        <v>105</v>
      </c>
      <c r="F70" t="s">
        <v>157</v>
      </c>
      <c r="G70" s="43" t="s">
        <v>25</v>
      </c>
      <c r="H70" t="s">
        <v>109</v>
      </c>
      <c r="K70" s="55">
        <v>2.91</v>
      </c>
      <c r="P70" s="55">
        <v>0.57999999999999996</v>
      </c>
      <c r="Q70" s="31">
        <f t="shared" si="0"/>
        <v>3.49</v>
      </c>
    </row>
    <row r="71" spans="1:17" x14ac:dyDescent="0.3">
      <c r="A71" s="61">
        <v>70</v>
      </c>
      <c r="B71" s="58">
        <v>44082</v>
      </c>
      <c r="C71" t="s">
        <v>73</v>
      </c>
      <c r="D71" t="s">
        <v>104</v>
      </c>
      <c r="E71" s="69" t="s">
        <v>162</v>
      </c>
      <c r="F71" s="70" t="s">
        <v>163</v>
      </c>
      <c r="G71" s="43" t="s">
        <v>39</v>
      </c>
      <c r="H71" t="s">
        <v>116</v>
      </c>
      <c r="L71" s="55">
        <v>166</v>
      </c>
      <c r="P71" s="55">
        <v>33.200000000000003</v>
      </c>
      <c r="Q71" s="31">
        <f t="shared" si="0"/>
        <v>199.2</v>
      </c>
    </row>
    <row r="72" spans="1:17" x14ac:dyDescent="0.3">
      <c r="A72" s="61">
        <v>71</v>
      </c>
      <c r="B72" s="58">
        <v>44082</v>
      </c>
      <c r="C72" t="s">
        <v>73</v>
      </c>
      <c r="D72" t="s">
        <v>104</v>
      </c>
      <c r="E72" s="69" t="s">
        <v>114</v>
      </c>
      <c r="F72" s="70" t="s">
        <v>164</v>
      </c>
      <c r="G72" s="43" t="s">
        <v>39</v>
      </c>
      <c r="H72" t="s">
        <v>116</v>
      </c>
      <c r="L72" s="55">
        <v>138.87</v>
      </c>
      <c r="P72" s="55">
        <v>7.77</v>
      </c>
      <c r="Q72" s="31">
        <f t="shared" si="0"/>
        <v>146.64000000000001</v>
      </c>
    </row>
    <row r="73" spans="1:17" x14ac:dyDescent="0.3">
      <c r="A73" s="61">
        <v>72</v>
      </c>
      <c r="B73" s="58">
        <v>44082</v>
      </c>
      <c r="C73" t="s">
        <v>73</v>
      </c>
      <c r="D73" t="s">
        <v>104</v>
      </c>
      <c r="E73" s="69" t="s">
        <v>132</v>
      </c>
      <c r="F73" s="70">
        <v>1461</v>
      </c>
      <c r="G73" s="43" t="s">
        <v>39</v>
      </c>
      <c r="H73" t="s">
        <v>51</v>
      </c>
      <c r="L73" s="55">
        <v>55</v>
      </c>
      <c r="Q73" s="31">
        <f t="shared" si="0"/>
        <v>55</v>
      </c>
    </row>
    <row r="74" spans="1:17" x14ac:dyDescent="0.3">
      <c r="A74" s="61">
        <v>73</v>
      </c>
      <c r="B74" s="58">
        <v>44082</v>
      </c>
      <c r="C74" t="s">
        <v>73</v>
      </c>
      <c r="D74" t="s">
        <v>104</v>
      </c>
      <c r="E74" s="69" t="s">
        <v>132</v>
      </c>
      <c r="F74" s="70">
        <v>1472</v>
      </c>
      <c r="G74" s="43" t="s">
        <v>39</v>
      </c>
      <c r="H74" t="s">
        <v>48</v>
      </c>
      <c r="L74" s="55">
        <v>80</v>
      </c>
      <c r="Q74" s="31"/>
    </row>
    <row r="75" spans="1:17" x14ac:dyDescent="0.3">
      <c r="A75" s="61">
        <v>74</v>
      </c>
      <c r="B75" s="58">
        <v>44082</v>
      </c>
      <c r="C75" t="s">
        <v>73</v>
      </c>
      <c r="D75" t="s">
        <v>104</v>
      </c>
      <c r="E75" s="69" t="s">
        <v>165</v>
      </c>
      <c r="F75" s="70">
        <v>349825</v>
      </c>
      <c r="G75" s="43" t="s">
        <v>59</v>
      </c>
      <c r="M75" s="55">
        <v>7819.06</v>
      </c>
      <c r="P75" s="55">
        <v>1563.81</v>
      </c>
      <c r="Q75" s="31">
        <f t="shared" si="0"/>
        <v>9382.8700000000008</v>
      </c>
    </row>
    <row r="76" spans="1:17" x14ac:dyDescent="0.3">
      <c r="A76">
        <v>75</v>
      </c>
      <c r="B76" s="58">
        <v>44082</v>
      </c>
      <c r="C76" t="s">
        <v>73</v>
      </c>
      <c r="D76" t="s">
        <v>104</v>
      </c>
      <c r="E76" s="69" t="s">
        <v>155</v>
      </c>
      <c r="F76" s="70"/>
      <c r="G76" s="43" t="s">
        <v>147</v>
      </c>
      <c r="K76" s="55">
        <v>350</v>
      </c>
      <c r="Q76" s="31">
        <f t="shared" si="0"/>
        <v>350</v>
      </c>
    </row>
    <row r="77" spans="1:17" x14ac:dyDescent="0.3">
      <c r="A77" s="61"/>
      <c r="B77" s="58"/>
      <c r="E77" s="69"/>
      <c r="F77" s="70"/>
      <c r="G77" s="43"/>
      <c r="Q77" s="31">
        <f t="shared" si="0"/>
        <v>0</v>
      </c>
    </row>
    <row r="78" spans="1:17" x14ac:dyDescent="0.3">
      <c r="A78" s="61"/>
      <c r="B78" s="58"/>
      <c r="E78" s="69"/>
      <c r="F78" s="70"/>
      <c r="G78" s="43"/>
      <c r="Q78" s="31">
        <f t="shared" si="0"/>
        <v>0</v>
      </c>
    </row>
    <row r="79" spans="1:17" x14ac:dyDescent="0.3">
      <c r="A79" s="43"/>
      <c r="B79" s="58"/>
      <c r="Q79" s="31">
        <f t="shared" si="0"/>
        <v>0</v>
      </c>
    </row>
    <row r="80" spans="1:17" ht="15" thickBot="1" x14ac:dyDescent="0.35">
      <c r="A80" s="43"/>
      <c r="B80" s="58"/>
    </row>
    <row r="81" spans="1:18" ht="15" thickBot="1" x14ac:dyDescent="0.35">
      <c r="A81" s="43"/>
      <c r="B81" s="43"/>
      <c r="I81" s="76">
        <f>SUM(I2:I80)</f>
        <v>3478.65</v>
      </c>
      <c r="J81" s="77">
        <f t="shared" ref="J81:Q81" si="1">SUM(J2:J80)</f>
        <v>259.95</v>
      </c>
      <c r="K81" s="77">
        <f>SUM(K2:K80)</f>
        <v>1848.59</v>
      </c>
      <c r="L81" s="77">
        <f t="shared" si="1"/>
        <v>3186.37</v>
      </c>
      <c r="M81" s="77">
        <f t="shared" si="1"/>
        <v>10754.12</v>
      </c>
      <c r="N81" s="77">
        <f t="shared" si="1"/>
        <v>0</v>
      </c>
      <c r="O81" s="77">
        <f t="shared" si="1"/>
        <v>100</v>
      </c>
      <c r="P81" s="78">
        <f t="shared" si="1"/>
        <v>2677.23</v>
      </c>
      <c r="Q81" s="79">
        <f t="shared" si="1"/>
        <v>22204.51</v>
      </c>
      <c r="R81" t="s">
        <v>95</v>
      </c>
    </row>
    <row r="82" spans="1:18" x14ac:dyDescent="0.3">
      <c r="I82" s="26">
        <v>7350</v>
      </c>
      <c r="J82" s="26">
        <v>366</v>
      </c>
      <c r="K82" s="26">
        <v>2572</v>
      </c>
      <c r="L82" s="26">
        <v>7445</v>
      </c>
      <c r="M82" s="26">
        <v>31000</v>
      </c>
      <c r="N82" s="26">
        <v>1000</v>
      </c>
      <c r="O82" s="26">
        <v>100</v>
      </c>
      <c r="P82" s="26"/>
      <c r="Q82" s="26">
        <v>49833</v>
      </c>
      <c r="R82" s="2" t="s">
        <v>96</v>
      </c>
    </row>
  </sheetData>
  <sortState xmlns:xlrd2="http://schemas.microsoft.com/office/spreadsheetml/2017/richdata2" ref="D42:J57">
    <sortCondition ref="D42:D57"/>
    <sortCondition ref="E42:E5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22839-A1D4-46FA-BC65-33C0D4542992}">
  <dimension ref="A1:R19"/>
  <sheetViews>
    <sheetView workbookViewId="0">
      <selection activeCell="C20" sqref="C20"/>
    </sheetView>
  </sheetViews>
  <sheetFormatPr defaultRowHeight="14.4" x14ac:dyDescent="0.3"/>
  <cols>
    <col min="1" max="1" width="10.6640625" bestFit="1" customWidth="1"/>
    <col min="2" max="2" width="10.5546875" bestFit="1" customWidth="1"/>
    <col min="3" max="3" width="12.5546875" bestFit="1" customWidth="1"/>
    <col min="4" max="4" width="7.6640625" bestFit="1" customWidth="1"/>
    <col min="5" max="5" width="14.44140625" bestFit="1" customWidth="1"/>
    <col min="6" max="6" width="21.6640625" bestFit="1" customWidth="1"/>
    <col min="7" max="8" width="11.44140625" style="55" bestFit="1" customWidth="1"/>
    <col min="9" max="9" width="8.109375" bestFit="1" customWidth="1"/>
  </cols>
  <sheetData>
    <row r="1" spans="1:18" x14ac:dyDescent="0.3">
      <c r="A1" s="1" t="s">
        <v>166</v>
      </c>
      <c r="B1" s="1" t="s">
        <v>72</v>
      </c>
      <c r="C1" s="1" t="s">
        <v>79</v>
      </c>
      <c r="D1" s="1" t="s">
        <v>80</v>
      </c>
      <c r="E1" s="1" t="s">
        <v>81</v>
      </c>
      <c r="F1" s="1" t="s">
        <v>82</v>
      </c>
      <c r="G1" s="54" t="s">
        <v>167</v>
      </c>
      <c r="H1" s="54" t="s">
        <v>168</v>
      </c>
      <c r="I1" t="s">
        <v>5</v>
      </c>
      <c r="J1" s="54"/>
      <c r="K1" s="54"/>
      <c r="L1" s="54"/>
      <c r="M1" s="55"/>
      <c r="O1" s="56"/>
      <c r="P1" s="44"/>
      <c r="Q1" s="44"/>
      <c r="R1" s="44"/>
    </row>
    <row r="2" spans="1:18" x14ac:dyDescent="0.3">
      <c r="A2" s="14">
        <v>1</v>
      </c>
      <c r="B2" s="62">
        <v>43926</v>
      </c>
      <c r="C2" s="14" t="s">
        <v>86</v>
      </c>
      <c r="D2" s="14" t="s">
        <v>169</v>
      </c>
      <c r="E2" s="14" t="s">
        <v>93</v>
      </c>
      <c r="F2" s="14" t="s">
        <v>170</v>
      </c>
      <c r="H2" s="60">
        <v>1000</v>
      </c>
    </row>
    <row r="3" spans="1:18" x14ac:dyDescent="0.3">
      <c r="A3" s="14">
        <v>1</v>
      </c>
      <c r="B3" s="62">
        <v>43926</v>
      </c>
      <c r="C3" s="14" t="s">
        <v>73</v>
      </c>
      <c r="D3" s="14" t="s">
        <v>169</v>
      </c>
      <c r="E3" s="14" t="s">
        <v>93</v>
      </c>
      <c r="F3" s="14" t="s">
        <v>171</v>
      </c>
      <c r="G3" s="60">
        <v>1000</v>
      </c>
      <c r="H3" s="60"/>
    </row>
    <row r="4" spans="1:18" x14ac:dyDescent="0.3">
      <c r="A4">
        <v>2</v>
      </c>
      <c r="B4" s="43">
        <v>43959</v>
      </c>
      <c r="C4" t="s">
        <v>86</v>
      </c>
      <c r="D4" t="s">
        <v>169</v>
      </c>
      <c r="E4" t="s">
        <v>93</v>
      </c>
      <c r="F4" s="14" t="s">
        <v>170</v>
      </c>
      <c r="H4" s="55">
        <v>2000</v>
      </c>
    </row>
    <row r="5" spans="1:18" x14ac:dyDescent="0.3">
      <c r="A5">
        <v>2</v>
      </c>
      <c r="B5" s="43">
        <v>43959</v>
      </c>
      <c r="C5" t="s">
        <v>73</v>
      </c>
      <c r="D5" t="s">
        <v>169</v>
      </c>
      <c r="E5" t="s">
        <v>93</v>
      </c>
      <c r="F5" s="14" t="s">
        <v>171</v>
      </c>
      <c r="G5" s="55">
        <v>2000</v>
      </c>
    </row>
    <row r="6" spans="1:18" x14ac:dyDescent="0.3">
      <c r="A6">
        <v>3</v>
      </c>
      <c r="B6" s="43">
        <v>43986</v>
      </c>
      <c r="C6" t="s">
        <v>86</v>
      </c>
      <c r="D6" t="s">
        <v>169</v>
      </c>
      <c r="E6" t="s">
        <v>93</v>
      </c>
      <c r="F6" s="14" t="s">
        <v>170</v>
      </c>
      <c r="H6" s="55">
        <v>2000</v>
      </c>
    </row>
    <row r="7" spans="1:18" x14ac:dyDescent="0.3">
      <c r="A7">
        <v>3</v>
      </c>
      <c r="B7" s="43">
        <v>43986</v>
      </c>
      <c r="C7" t="s">
        <v>73</v>
      </c>
      <c r="D7" t="s">
        <v>169</v>
      </c>
      <c r="E7" t="s">
        <v>93</v>
      </c>
      <c r="F7" s="14" t="s">
        <v>171</v>
      </c>
      <c r="G7" s="55">
        <v>2000</v>
      </c>
    </row>
    <row r="8" spans="1:18" x14ac:dyDescent="0.3">
      <c r="A8">
        <v>4</v>
      </c>
      <c r="B8" s="43">
        <v>44014</v>
      </c>
      <c r="C8" t="s">
        <v>86</v>
      </c>
      <c r="D8" t="s">
        <v>169</v>
      </c>
      <c r="E8" t="s">
        <v>93</v>
      </c>
      <c r="F8" s="14" t="s">
        <v>170</v>
      </c>
      <c r="H8" s="55">
        <v>3000</v>
      </c>
    </row>
    <row r="9" spans="1:18" x14ac:dyDescent="0.3">
      <c r="A9">
        <v>4</v>
      </c>
      <c r="B9" s="43">
        <v>44014</v>
      </c>
      <c r="C9" t="s">
        <v>73</v>
      </c>
      <c r="D9" t="s">
        <v>169</v>
      </c>
      <c r="E9" t="s">
        <v>93</v>
      </c>
      <c r="F9" s="14" t="s">
        <v>171</v>
      </c>
      <c r="G9" s="55">
        <v>3000</v>
      </c>
    </row>
    <row r="10" spans="1:18" x14ac:dyDescent="0.3">
      <c r="A10">
        <v>5</v>
      </c>
      <c r="B10" s="43">
        <v>44021</v>
      </c>
      <c r="C10" t="s">
        <v>86</v>
      </c>
      <c r="D10" t="s">
        <v>169</v>
      </c>
      <c r="E10" t="s">
        <v>93</v>
      </c>
      <c r="F10" s="14" t="s">
        <v>170</v>
      </c>
      <c r="H10" s="55">
        <v>2000</v>
      </c>
    </row>
    <row r="11" spans="1:18" x14ac:dyDescent="0.3">
      <c r="A11">
        <v>5</v>
      </c>
      <c r="B11" s="43">
        <v>44021</v>
      </c>
      <c r="C11" t="s">
        <v>73</v>
      </c>
      <c r="D11" t="s">
        <v>169</v>
      </c>
      <c r="E11" t="s">
        <v>93</v>
      </c>
      <c r="F11" s="14" t="s">
        <v>171</v>
      </c>
      <c r="G11" s="55">
        <v>2000</v>
      </c>
    </row>
    <row r="12" spans="1:18" x14ac:dyDescent="0.3">
      <c r="A12">
        <v>6</v>
      </c>
      <c r="B12" s="43">
        <v>44049</v>
      </c>
      <c r="C12" t="s">
        <v>86</v>
      </c>
      <c r="D12" t="s">
        <v>169</v>
      </c>
      <c r="E12" t="s">
        <v>93</v>
      </c>
      <c r="F12" s="14" t="s">
        <v>170</v>
      </c>
      <c r="H12" s="55">
        <v>2000</v>
      </c>
    </row>
    <row r="13" spans="1:18" x14ac:dyDescent="0.3">
      <c r="A13">
        <v>6</v>
      </c>
      <c r="B13" s="43">
        <v>44049</v>
      </c>
      <c r="C13" t="s">
        <v>73</v>
      </c>
      <c r="D13" t="s">
        <v>169</v>
      </c>
      <c r="E13" t="s">
        <v>93</v>
      </c>
      <c r="F13" s="14" t="s">
        <v>171</v>
      </c>
      <c r="G13" s="55">
        <v>2000</v>
      </c>
    </row>
    <row r="14" spans="1:18" x14ac:dyDescent="0.3">
      <c r="A14">
        <v>7</v>
      </c>
      <c r="B14" s="43">
        <v>44021</v>
      </c>
      <c r="C14" t="s">
        <v>86</v>
      </c>
      <c r="D14" t="s">
        <v>169</v>
      </c>
      <c r="E14" t="s">
        <v>93</v>
      </c>
      <c r="F14" s="14" t="s">
        <v>170</v>
      </c>
      <c r="H14" s="55">
        <v>20000</v>
      </c>
    </row>
    <row r="15" spans="1:18" x14ac:dyDescent="0.3">
      <c r="A15">
        <v>7</v>
      </c>
      <c r="B15" s="43">
        <v>44021</v>
      </c>
      <c r="C15" t="s">
        <v>73</v>
      </c>
      <c r="D15" t="s">
        <v>169</v>
      </c>
      <c r="E15" t="s">
        <v>93</v>
      </c>
      <c r="F15" s="14" t="s">
        <v>171</v>
      </c>
      <c r="G15" s="55">
        <v>20000</v>
      </c>
    </row>
    <row r="19" spans="6:9" s="1" customFormat="1" x14ac:dyDescent="0.3">
      <c r="F19" s="1" t="s">
        <v>3</v>
      </c>
      <c r="G19" s="54">
        <f>SUM(G2:G18)</f>
        <v>32000</v>
      </c>
      <c r="H19" s="54">
        <f>SUM(H2:H18)</f>
        <v>32000</v>
      </c>
      <c r="I19" s="68">
        <f>G19-H19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PC accounts</vt:lpstr>
      <vt:lpstr>Bank Reconciliation</vt:lpstr>
      <vt:lpstr>Receipts - Date Order</vt:lpstr>
      <vt:lpstr>Payments - Date Order</vt:lpstr>
      <vt:lpstr>Transfers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Shtrezi</dc:creator>
  <cp:keywords/>
  <dc:description/>
  <cp:lastModifiedBy>Kate Shtrezi</cp:lastModifiedBy>
  <cp:revision/>
  <cp:lastPrinted>2020-09-22T06:51:42Z</cp:lastPrinted>
  <dcterms:created xsi:type="dcterms:W3CDTF">2020-01-26T14:11:43Z</dcterms:created>
  <dcterms:modified xsi:type="dcterms:W3CDTF">2020-09-22T06:53:24Z</dcterms:modified>
  <cp:category/>
  <cp:contentStatus/>
</cp:coreProperties>
</file>